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ngineering\VCTC\Camarillo Station ADA\450 Bid Support\02 IFB Rebid (05.04.2026)\Engineer's estimate\"/>
    </mc:Choice>
  </mc:AlternateContent>
  <xr:revisionPtr revIDLastSave="0" documentId="13_ncr:1_{4B2B65DE-41C8-4C28-BD11-83878A1599C4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SCRRA Form DPM 15" sheetId="2" r:id="rId1"/>
    <sheet name="SCRRA Form DPM 16" sheetId="4" r:id="rId2"/>
    <sheet name="Backup Information" sheetId="3" r:id="rId3"/>
  </sheets>
  <definedNames>
    <definedName name="_xlnm._FilterDatabase" localSheetId="1" hidden="1">'SCRRA Form DPM 16'!$A$6:$L$120</definedName>
    <definedName name="_xlnm.Print_Area" localSheetId="2">'Backup Information'!$A$1:$O$72</definedName>
    <definedName name="_xlnm.Print_Area" localSheetId="0">'SCRRA Form DPM 15'!$A$1:$I$36</definedName>
    <definedName name="_xlnm.Print_Area" localSheetId="1">'SCRRA Form DPM 16'!$A$1:$H$133</definedName>
    <definedName name="_xlnm.Print_Titles" localSheetId="0">'SCRRA Form DPM 15'!$1:$6</definedName>
    <definedName name="_xlnm.Print_Titles" localSheetId="1">'SCRRA Form DPM 16'!$1:$5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4" l="1"/>
  <c r="G112" i="4"/>
  <c r="G39" i="4"/>
  <c r="G116" i="4"/>
  <c r="G115" i="4"/>
  <c r="G114" i="4"/>
  <c r="G56" i="4"/>
  <c r="G57" i="4"/>
  <c r="G58" i="4"/>
  <c r="G106" i="4"/>
  <c r="G91" i="4"/>
  <c r="A42" i="4"/>
  <c r="A43" i="4" s="1"/>
  <c r="A44" i="4" s="1"/>
  <c r="A45" i="4" s="1"/>
  <c r="A46" i="4" s="1"/>
  <c r="A47" i="4" s="1"/>
  <c r="A48" i="4" s="1"/>
  <c r="A49" i="4" s="1"/>
  <c r="A50" i="4" s="1"/>
  <c r="A51" i="4" s="1"/>
  <c r="G42" i="4"/>
  <c r="A17" i="4"/>
  <c r="A10" i="4"/>
  <c r="A11" i="4" s="1"/>
  <c r="A12" i="4" s="1"/>
  <c r="A13" i="4" s="1"/>
  <c r="A14" i="4" s="1"/>
  <c r="G70" i="4"/>
  <c r="G83" i="4"/>
  <c r="G62" i="4"/>
  <c r="E44" i="4"/>
  <c r="G23" i="4"/>
  <c r="E22" i="4"/>
  <c r="G125" i="4"/>
  <c r="G124" i="4"/>
  <c r="G111" i="4"/>
  <c r="G110" i="4"/>
  <c r="G109" i="4"/>
  <c r="G108" i="4"/>
  <c r="G107" i="4"/>
  <c r="G100" i="4"/>
  <c r="G99" i="4"/>
  <c r="G66" i="4"/>
  <c r="G50" i="4"/>
  <c r="G17" i="4"/>
  <c r="G130" i="4" l="1"/>
  <c r="G92" i="4"/>
  <c r="G95" i="4"/>
  <c r="G60" i="4"/>
  <c r="G51" i="4"/>
  <c r="G49" i="4"/>
  <c r="G48" i="4"/>
  <c r="G47" i="4"/>
  <c r="E63" i="4" l="1"/>
  <c r="E19" i="4"/>
  <c r="G105" i="4"/>
  <c r="G104" i="4"/>
  <c r="G102" i="4"/>
  <c r="G101" i="4"/>
  <c r="G36" i="4"/>
  <c r="G38" i="4"/>
  <c r="G64" i="4"/>
  <c r="G34" i="4" l="1"/>
  <c r="E26" i="4"/>
  <c r="G26" i="4" s="1"/>
  <c r="G25" i="4"/>
  <c r="G46" i="4"/>
  <c r="G19" i="4"/>
  <c r="G97" i="4"/>
  <c r="G10" i="4"/>
  <c r="G11" i="4"/>
  <c r="G12" i="4"/>
  <c r="G13" i="4"/>
  <c r="G14" i="4"/>
  <c r="G16" i="4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G20" i="4"/>
  <c r="G21" i="4"/>
  <c r="G22" i="4"/>
  <c r="G24" i="4"/>
  <c r="G27" i="4"/>
  <c r="G28" i="4"/>
  <c r="G29" i="4"/>
  <c r="G30" i="4"/>
  <c r="G31" i="4"/>
  <c r="G32" i="4"/>
  <c r="G33" i="4"/>
  <c r="G35" i="4"/>
  <c r="G37" i="4"/>
  <c r="G80" i="4" l="1"/>
  <c r="G81" i="4"/>
  <c r="G82" i="4"/>
  <c r="G84" i="4"/>
  <c r="G85" i="4"/>
  <c r="G86" i="4"/>
  <c r="G87" i="4"/>
  <c r="G88" i="4"/>
  <c r="G89" i="4"/>
  <c r="G90" i="4"/>
  <c r="G93" i="4"/>
  <c r="G94" i="4"/>
  <c r="G96" i="4"/>
  <c r="G98" i="4"/>
  <c r="G103" i="4"/>
  <c r="G71" i="4"/>
  <c r="G68" i="4"/>
  <c r="G69" i="4"/>
  <c r="G41" i="4" l="1"/>
  <c r="A52" i="4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G43" i="4"/>
  <c r="G44" i="4"/>
  <c r="G45" i="4"/>
  <c r="G52" i="4"/>
  <c r="G53" i="4"/>
  <c r="G54" i="4"/>
  <c r="G55" i="4"/>
  <c r="G59" i="4"/>
  <c r="G61" i="4"/>
  <c r="G63" i="4"/>
  <c r="G65" i="4"/>
  <c r="G67" i="4"/>
  <c r="G72" i="4"/>
  <c r="G73" i="4"/>
  <c r="G74" i="4"/>
  <c r="G75" i="4"/>
  <c r="G76" i="4"/>
  <c r="G77" i="4"/>
  <c r="G78" i="4"/>
  <c r="G79" i="4"/>
  <c r="H22" i="2"/>
  <c r="A17" i="2"/>
  <c r="A18" i="2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16" i="2"/>
  <c r="H16" i="2"/>
  <c r="L117" i="4" l="1"/>
  <c r="L118" i="4" s="1"/>
  <c r="A91" i="4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34" i="2"/>
  <c r="F9" i="4" l="1"/>
  <c r="G9" i="4" s="1"/>
  <c r="H10" i="2"/>
  <c r="H9" i="2"/>
  <c r="H12" i="2"/>
  <c r="H11" i="2"/>
  <c r="G117" i="4" l="1"/>
  <c r="G118" i="4" s="1"/>
  <c r="G119" i="4" s="1"/>
  <c r="G120" i="4" s="1"/>
  <c r="G133" i="4" s="1"/>
  <c r="H8" i="2"/>
  <c r="M66" i="3" l="1"/>
  <c r="O69" i="3" s="1"/>
  <c r="O61" i="3"/>
  <c r="M48" i="3"/>
  <c r="O45" i="3"/>
  <c r="M31" i="3"/>
  <c r="O38" i="3" s="1"/>
  <c r="M23" i="3"/>
  <c r="M22" i="3"/>
  <c r="M21" i="3"/>
  <c r="M20" i="3"/>
  <c r="M19" i="3"/>
  <c r="M18" i="3"/>
  <c r="M17" i="3"/>
  <c r="O11" i="3"/>
  <c r="O28" i="3" l="1"/>
  <c r="O70" i="3" l="1"/>
  <c r="O72" i="3" l="1"/>
  <c r="A9" i="2" l="1"/>
  <c r="A10" i="2" s="1"/>
  <c r="A11" i="2" s="1"/>
  <c r="A12" i="2" s="1"/>
  <c r="A35" i="2" l="1"/>
  <c r="H13" i="2" l="1"/>
  <c r="H18" i="2" s="1"/>
  <c r="H19" i="2" l="1"/>
  <c r="H32" i="2"/>
  <c r="H20" i="2"/>
  <c r="H21" i="2"/>
  <c r="H23" i="2"/>
  <c r="H34" i="2" l="1"/>
  <c r="H33" i="2"/>
  <c r="H35" i="2" l="1"/>
  <c r="H36" i="2" s="1"/>
</calcChain>
</file>

<file path=xl/sharedStrings.xml><?xml version="1.0" encoding="utf-8"?>
<sst xmlns="http://schemas.openxmlformats.org/spreadsheetml/2006/main" count="649" uniqueCount="367">
  <si>
    <t>PROJECT COST ESTIMATE</t>
  </si>
  <si>
    <t>Project Name:</t>
  </si>
  <si>
    <t xml:space="preserve">Camarillo Station ADA Improvements </t>
  </si>
  <si>
    <t>Design Level:</t>
  </si>
  <si>
    <t>30% Prelim Engineering</t>
  </si>
  <si>
    <t xml:space="preserve">Last Updated: </t>
  </si>
  <si>
    <r>
      <rPr>
        <b/>
        <sz val="14"/>
        <rFont val="Times New Roman"/>
        <family val="2"/>
        <charset val="204"/>
      </rPr>
      <t>ITEM NO.</t>
    </r>
  </si>
  <si>
    <t>WORK DESCRIPTION</t>
  </si>
  <si>
    <t>QUANTITY</t>
  </si>
  <si>
    <r>
      <rPr>
        <b/>
        <sz val="14"/>
        <rFont val="Times New Roman"/>
        <family val="2"/>
        <charset val="204"/>
      </rPr>
      <t>UNIT COST</t>
    </r>
  </si>
  <si>
    <r>
      <rPr>
        <b/>
        <sz val="14"/>
        <rFont val="Times New Roman"/>
        <family val="2"/>
        <charset val="204"/>
      </rPr>
      <t>TOTAL COST</t>
    </r>
  </si>
  <si>
    <r>
      <rPr>
        <b/>
        <sz val="14"/>
        <rFont val="Times New Roman"/>
        <family val="2"/>
        <charset val="204"/>
      </rPr>
      <t>NOTES</t>
    </r>
  </si>
  <si>
    <t>CONSTRUCTION COSTS</t>
  </si>
  <si>
    <t>MOBILIZATION</t>
  </si>
  <si>
    <t>10% of total cost</t>
  </si>
  <si>
    <t xml:space="preserve">GENERAL </t>
  </si>
  <si>
    <t xml:space="preserve">UTILITIES </t>
  </si>
  <si>
    <t>DEMOLITION</t>
  </si>
  <si>
    <t>EXTERIOR IMPROVEMENTS</t>
  </si>
  <si>
    <t>SUB-TOTAL: CONSTRUCTION COSTS</t>
  </si>
  <si>
    <t>PROJECT RELATED OVERHEAD COSTS</t>
  </si>
  <si>
    <t>CONCEPT DESIGN, UDOJ REPORT, CBC REPORT</t>
  </si>
  <si>
    <t>Design through 60%</t>
  </si>
  <si>
    <t>FINAL DESIGN, BID SUPPORT, DSDC, CERTIFICATION TO THE DOJ</t>
  </si>
  <si>
    <t>Final design, support through construction, final certification</t>
  </si>
  <si>
    <t xml:space="preserve">DESIGN AMENDMENTS </t>
  </si>
  <si>
    <t>DESIGN CONTINGENCY</t>
  </si>
  <si>
    <t>CONSTRUCTION CONTINGENCY</t>
  </si>
  <si>
    <t>% of Construction per SCRRA DPM,  (10% Design and 10% Construction Contingency)</t>
  </si>
  <si>
    <t>PROJECT MANAGEMENT (Lead Agency)</t>
  </si>
  <si>
    <t>DPM</t>
  </si>
  <si>
    <t>% of Construction per SCRRA DPM</t>
  </si>
  <si>
    <t xml:space="preserve">CONSTRUCTION MANAGEMENT              </t>
  </si>
  <si>
    <t xml:space="preserve">FLAGGING                                                           </t>
  </si>
  <si>
    <t>CM</t>
  </si>
  <si>
    <t xml:space="preserve">Assume 385 days of flagging </t>
  </si>
  <si>
    <t>AGENCY &amp; STAKEHOLDER COSTS (CITY, SCRRA, COUNTY,  UPRR, CALTRANS, AMTRAK, MISC OTHER STAKEHOLDERS)</t>
  </si>
  <si>
    <t>% of Construction per SCRRA DPM; includes costs to other agencies for participation.</t>
  </si>
  <si>
    <r>
      <t xml:space="preserve">MAINTENANCE OF WAY: </t>
    </r>
    <r>
      <rPr>
        <sz val="14"/>
        <rFont val="Arial"/>
        <family val="2"/>
      </rPr>
      <t>TRACK/STRUCT. MAINTENANCE SUPPORT, S&amp;C MAINTENANCE SUPPORT</t>
    </r>
  </si>
  <si>
    <t>n/a</t>
  </si>
  <si>
    <t>AGENCY MATERIAL PROCUREMENT LIST (From DPM -17)</t>
  </si>
  <si>
    <t>RIGHT-OF-WAY ACQUISITION/EASEMENTS</t>
  </si>
  <si>
    <t>ENVIRONMENTAL MITIGATIONS</t>
  </si>
  <si>
    <t xml:space="preserve">SCRRA RAILROAD WORK ORDERS </t>
  </si>
  <si>
    <t>OTHERS (FEES, LEGAL)</t>
  </si>
  <si>
    <t>Stakeholder agreements; C&amp;M agreement, etc.</t>
  </si>
  <si>
    <t>BUILDING AND SAFETY PERMIT</t>
  </si>
  <si>
    <t>TITLE REPORTS</t>
  </si>
  <si>
    <t>OTHER PERMITTING/CITY REQUIREMENTS</t>
  </si>
  <si>
    <t>% of Construction; Assumes City permits will be required. Caltrans Permit</t>
  </si>
  <si>
    <t>SUB-TOTAL: PROJECT RELATED OVERHEAD COSTS</t>
  </si>
  <si>
    <t xml:space="preserve">PROJECT RESERVE/CONTINGENCY       </t>
  </si>
  <si>
    <t xml:space="preserve">INFLATION                                                                               </t>
  </si>
  <si>
    <t>Rate:</t>
  </si>
  <si>
    <t># Years</t>
  </si>
  <si>
    <t>To midpoint of construction. The inflation is applied for soft costs and construction cost</t>
  </si>
  <si>
    <t>TOTAL CONSTRUCTION COSTS AND OVERHEAD COSTS:</t>
  </si>
  <si>
    <t>ENGINEER'S ESTIMATE</t>
  </si>
  <si>
    <t>NO.</t>
  </si>
  <si>
    <t>SPEC</t>
  </si>
  <si>
    <t>UNIT</t>
  </si>
  <si>
    <t>UNIT COST</t>
  </si>
  <si>
    <t>TOTAL COST</t>
  </si>
  <si>
    <t>Location of the Pay Item</t>
  </si>
  <si>
    <t>SOURCE</t>
  </si>
  <si>
    <t>NOTES</t>
  </si>
  <si>
    <t>CN/Demo Note</t>
  </si>
  <si>
    <t>who we got from</t>
  </si>
  <si>
    <t>SCHEDULE A - BASE BID</t>
  </si>
  <si>
    <t>1 GENERAL</t>
  </si>
  <si>
    <t>01 71 13</t>
  </si>
  <si>
    <t>Mobilization / Demobilization 10%</t>
  </si>
  <si>
    <t>LS</t>
  </si>
  <si>
    <t>Throughout site</t>
  </si>
  <si>
    <t>10% of the construction cost</t>
  </si>
  <si>
    <t>01 57 19</t>
  </si>
  <si>
    <t>SWPPP</t>
  </si>
  <si>
    <t>Carver Tract</t>
  </si>
  <si>
    <t>Temporary BMP during construction</t>
  </si>
  <si>
    <t>ACE</t>
  </si>
  <si>
    <t>07 71 13</t>
  </si>
  <si>
    <t>Water Service</t>
  </si>
  <si>
    <t>Estimated</t>
  </si>
  <si>
    <t>31 11 00</t>
  </si>
  <si>
    <t>Clearing/Grubbing (Vegetation only)</t>
  </si>
  <si>
    <t>2 UTILITITES</t>
  </si>
  <si>
    <t>01 14 19</t>
  </si>
  <si>
    <t>Utility Relocation (Allowance)</t>
  </si>
  <si>
    <t>Allowance</t>
  </si>
  <si>
    <t>Minor utility relocation/adjustments</t>
  </si>
  <si>
    <t>3 DEMOLITION</t>
  </si>
  <si>
    <t>31 11 50</t>
  </si>
  <si>
    <t>SF</t>
  </si>
  <si>
    <t>Chatsworth, RP Structures</t>
  </si>
  <si>
    <t>ACE Estimate</t>
  </si>
  <si>
    <t>Sasha</t>
  </si>
  <si>
    <t>RP Structures</t>
  </si>
  <si>
    <t>LF</t>
  </si>
  <si>
    <t>Remove Curb and Gutter</t>
  </si>
  <si>
    <t>Remove Sign and Post (To Be Salvaged)</t>
  </si>
  <si>
    <t>EA</t>
  </si>
  <si>
    <t>Caltrans</t>
  </si>
  <si>
    <t>Remove and Salvage Wheel Stops</t>
  </si>
  <si>
    <t>Previous Estimate</t>
  </si>
  <si>
    <t>Remove Wheel Stops</t>
  </si>
  <si>
    <t xml:space="preserve">East Parking Lot </t>
  </si>
  <si>
    <t xml:space="preserve">West Platform </t>
  </si>
  <si>
    <t>Remove Bollards</t>
  </si>
  <si>
    <t>4 EXTERIOR IMPROVEMENTS</t>
  </si>
  <si>
    <t xml:space="preserve">32 16 00 </t>
  </si>
  <si>
    <t xml:space="preserve">Throughout Site </t>
  </si>
  <si>
    <t>Caltrans, Carver</t>
  </si>
  <si>
    <t xml:space="preserve">West Parking Lot </t>
  </si>
  <si>
    <t xml:space="preserve">East Platform </t>
  </si>
  <si>
    <t xml:space="preserve">Grind Platform to 2% Max Cross Slope </t>
  </si>
  <si>
    <t xml:space="preserve">West and East Platform </t>
  </si>
  <si>
    <t>03 21 00, 03 31 00, 05 52 00, 05 55 00, 08 70 00, 09 61 50, 09 90 00</t>
  </si>
  <si>
    <t>34 11 27</t>
  </si>
  <si>
    <t>Concrete Slab Compacted Aggregate Base (Platform)</t>
  </si>
  <si>
    <t>CY</t>
  </si>
  <si>
    <t>31 20 00</t>
  </si>
  <si>
    <t>Structural Excavation - Under Platform At Mini Highs</t>
  </si>
  <si>
    <t>03 21 00</t>
  </si>
  <si>
    <t xml:space="preserve"> CY </t>
  </si>
  <si>
    <t>03 31 00</t>
  </si>
  <si>
    <t>05 52 00</t>
  </si>
  <si>
    <t xml:space="preserve"> LF </t>
  </si>
  <si>
    <t>09 61 50</t>
  </si>
  <si>
    <t>RailPros</t>
  </si>
  <si>
    <t>West and East Platform</t>
  </si>
  <si>
    <t xml:space="preserve">Access Tile </t>
  </si>
  <si>
    <t>32 12 00</t>
  </si>
  <si>
    <t>3" ACP on 8" AB, 64 TN AC and 87 CY AB</t>
  </si>
  <si>
    <t>32 17 13</t>
  </si>
  <si>
    <t>Install Salvaged Wheel Stop</t>
  </si>
  <si>
    <t xml:space="preserve">Install New Wheel Stops </t>
  </si>
  <si>
    <t>18B</t>
  </si>
  <si>
    <t>32 17 23</t>
  </si>
  <si>
    <t>Install Salvaged Accessibility Sign and Post R99C</t>
  </si>
  <si>
    <t>Caltrans " Accessible parking"</t>
  </si>
  <si>
    <t>Caltrans, Carver Tract</t>
  </si>
  <si>
    <t>Mohammad</t>
  </si>
  <si>
    <t>Install 4" Blue Diagonal Striping at 36" Max</t>
  </si>
  <si>
    <t>Install 4" Blue Striping Paint</t>
  </si>
  <si>
    <t>Blackout Existing Striping</t>
  </si>
  <si>
    <t xml:space="preserve">Throughout site </t>
  </si>
  <si>
    <t>Adjust Sign to Grade</t>
  </si>
  <si>
    <t xml:space="preserve">Install Landscaping </t>
  </si>
  <si>
    <t>AVA/RP</t>
  </si>
  <si>
    <t>SCHEDULE A - BASE BID CONSTRUCTION COST:</t>
  </si>
  <si>
    <t>Total Improvement Cost for Mob Calc</t>
  </si>
  <si>
    <t>10% of improvement cost</t>
  </si>
  <si>
    <t>SCRRA BACKUP INFORMATION</t>
  </si>
  <si>
    <t>Via Princessa Park Access - Pedestrian  and Vehicular Undercrossing Alternative</t>
  </si>
  <si>
    <t xml:space="preserve">Conceptual Design </t>
  </si>
  <si>
    <t>January 22th 2022</t>
  </si>
  <si>
    <t>Design</t>
  </si>
  <si>
    <t>1) SCRRA Project Management and Design Review</t>
  </si>
  <si>
    <t xml:space="preserve">Project Management and Design Review </t>
  </si>
  <si>
    <t>2) Signal</t>
  </si>
  <si>
    <t>Signal Design</t>
  </si>
  <si>
    <t>SCRRA Design Support Total</t>
  </si>
  <si>
    <t>Construction</t>
  </si>
  <si>
    <t>Hrs/Week</t>
  </si>
  <si>
    <t>Weeks</t>
  </si>
  <si>
    <t>Rate/Hr</t>
  </si>
  <si>
    <t>Total</t>
  </si>
  <si>
    <t>$</t>
  </si>
  <si>
    <t>1) Project Management:</t>
  </si>
  <si>
    <t>Project Manager</t>
  </si>
  <si>
    <t>Signal Manager</t>
  </si>
  <si>
    <t>Inspector</t>
  </si>
  <si>
    <t>Admin / Contracts / Finance</t>
  </si>
  <si>
    <t>Comms Staff</t>
  </si>
  <si>
    <t>Public Relations</t>
  </si>
  <si>
    <t>2) Positive Train Control (PTC)</t>
  </si>
  <si>
    <t xml:space="preserve">Staff $50K/work window </t>
  </si>
  <si>
    <t>1 Absolute Windows</t>
  </si>
  <si>
    <t>Consultant alignment files, survey, track charts, mapping</t>
  </si>
  <si>
    <t>Contractor Back Office Support</t>
  </si>
  <si>
    <t>Radios</t>
  </si>
  <si>
    <t>3) Signal</t>
  </si>
  <si>
    <t>Design Support During Construction</t>
  </si>
  <si>
    <t>Signal Contractor (Labor, Equipment and Materials)</t>
  </si>
  <si>
    <t>4) Test Trains</t>
  </si>
  <si>
    <t>$25K/work window</t>
  </si>
  <si>
    <t>5) Bus Bridges</t>
  </si>
  <si>
    <t>City provides the bus bridges</t>
  </si>
  <si>
    <t>6) Equipment/Materials</t>
  </si>
  <si>
    <t>Comms House and Equipment</t>
  </si>
  <si>
    <t>2 x TVMs incl. Installation</t>
  </si>
  <si>
    <t>Passenger Phone incl. Installation</t>
  </si>
  <si>
    <t>7) Maintenance Support Contractors</t>
  </si>
  <si>
    <t>Track support to Windows and Handover</t>
  </si>
  <si>
    <t>Stabilization x 1 windows</t>
  </si>
  <si>
    <t>$25K/Window</t>
  </si>
  <si>
    <t>Signal support to Comms Testing and Cut -overs, Windows and Handover</t>
  </si>
  <si>
    <t xml:space="preserve">SCRRA Construction Support </t>
  </si>
  <si>
    <t>SCRRA Total</t>
  </si>
  <si>
    <t xml:space="preserve">Remove Concrete Pavement </t>
  </si>
  <si>
    <t>Remove Bench</t>
  </si>
  <si>
    <t>18A</t>
  </si>
  <si>
    <t>SS-4</t>
  </si>
  <si>
    <t>SS-5</t>
  </si>
  <si>
    <t>SS-17</t>
  </si>
  <si>
    <t>SS-12</t>
  </si>
  <si>
    <t>SS-13</t>
  </si>
  <si>
    <t>SS-14</t>
  </si>
  <si>
    <t>SS-9</t>
  </si>
  <si>
    <t>SS-8</t>
  </si>
  <si>
    <t>SS-6</t>
  </si>
  <si>
    <t>Install 6" Curb and gutter per SPPWC STD Plan 120-3 Modified per Detail on Sheet DT-01</t>
  </si>
  <si>
    <t>SS-1</t>
  </si>
  <si>
    <t>SS-3</t>
  </si>
  <si>
    <t>SS-10</t>
  </si>
  <si>
    <t>SS-11</t>
  </si>
  <si>
    <t xml:space="preserve">Install 15 min. Loading Zone Sign </t>
  </si>
  <si>
    <t>SS-19</t>
  </si>
  <si>
    <t>SS-20</t>
  </si>
  <si>
    <t>SS-21</t>
  </si>
  <si>
    <t xml:space="preserve">Adjust Manhole </t>
  </si>
  <si>
    <t xml:space="preserve">sawcut, estimated at 1 day job for 2 man crew with handtools </t>
  </si>
  <si>
    <t xml:space="preserve">Estimated </t>
  </si>
  <si>
    <t>Throughout Site</t>
  </si>
  <si>
    <t xml:space="preserve">Sawcut and Demolish Structural Concrete Slab Full Depth Removal (Platform)  </t>
  </si>
  <si>
    <t xml:space="preserve">Site Entrances Parking Lot </t>
  </si>
  <si>
    <t xml:space="preserve">Relocate Bench </t>
  </si>
  <si>
    <t>Contingency (15%)</t>
  </si>
  <si>
    <t xml:space="preserve">Adjust to Grade Bike Rack </t>
  </si>
  <si>
    <t xml:space="preserve">West Platform Near Mini-High </t>
  </si>
  <si>
    <t>Mini-High Platforms East and West</t>
  </si>
  <si>
    <t>CN/Demo</t>
  </si>
  <si>
    <t xml:space="preserve">Remove Platform Paving </t>
  </si>
  <si>
    <t>Remove PCC Sidewalk</t>
  </si>
  <si>
    <t>Remove AC Pavement (Approx. 11")</t>
  </si>
  <si>
    <t>Remove Curb Only</t>
  </si>
  <si>
    <t>Remove PCC Ribbon Gutter</t>
  </si>
  <si>
    <t>Remove Sign Only</t>
  </si>
  <si>
    <t xml:space="preserve">Remove Detectable Warning Surface </t>
  </si>
  <si>
    <t>Construct 4" PCC Sidewalk on 6" Base per SPPWC STD Plan 112-2</t>
  </si>
  <si>
    <t xml:space="preserve">Construct Curb Ramp per SPPWC STD Plan 111-5 Type per Plan </t>
  </si>
  <si>
    <t xml:space="preserve">Fill in Gaps </t>
  </si>
  <si>
    <t>Install Detectable Warning Surface per SPPWC Standard Plan 111-5 Detail on Sheet 10 (Parking Lot)</t>
  </si>
  <si>
    <t>Install Directional Bar Tile per SCRRA ES3203 (Metrolink Standards)</t>
  </si>
  <si>
    <t>Construct AC Pavement Per Detail 8 on Sheet DT-01</t>
  </si>
  <si>
    <t>Construct Ribbon Gutter Per Detail 7 on Sheet DT-01</t>
  </si>
  <si>
    <t>Install SCRRA Type 16 Sign Per STD DWG ES3323</t>
  </si>
  <si>
    <t>Install SCRRA Modified Sign R5-1 Per STD DWG ES3101</t>
  </si>
  <si>
    <t>Construct Modified Curb Only Per SPPWC STD Plan 120-3 Height Per Plan Detail 3 on Sheet DT-01</t>
  </si>
  <si>
    <t xml:space="preserve">Paint Green Curb, 2 Coats (Length per Plan) - Passenger Drop off /Pick up </t>
  </si>
  <si>
    <t>Paint Red Curb, 2 Coats (Length per Plan) - No Parking</t>
  </si>
  <si>
    <t xml:space="preserve">Paint Blue Curb, 2 Coats (length per Plan) - ADA Parking  </t>
  </si>
  <si>
    <t>Replace Sign in Kind with ADA Compliant Character Height</t>
  </si>
  <si>
    <t xml:space="preserve">Install Van Accessible Sign MUTCD R7-8B (12"X36") with Post </t>
  </si>
  <si>
    <t>Install 12" White Limit Line per Caltrans STD Plan A24F</t>
  </si>
  <si>
    <t>Install ADA Accessible Parking Markings Per Caltrans STD Plans A24C and A90A per Plan</t>
  </si>
  <si>
    <t>Traffic Control Work</t>
  </si>
  <si>
    <t>Construct Concrete Pavement</t>
  </si>
  <si>
    <t>Construct Pervious Pavement</t>
  </si>
  <si>
    <t>Remove Temporary Pavement</t>
  </si>
  <si>
    <t>Remove Irrigation Facility</t>
  </si>
  <si>
    <t xml:space="preserve">Install Temporary Asphalt Pavement </t>
  </si>
  <si>
    <t>Install Mesh Fencing</t>
  </si>
  <si>
    <t>Relocate Hospital Sign</t>
  </si>
  <si>
    <t>West Parking Lot</t>
  </si>
  <si>
    <t>Replace Exist. VMS Anti-glare Glass Per SCRRA STD Plan ES3504</t>
  </si>
  <si>
    <t>32 16 00</t>
  </si>
  <si>
    <t>(N) Construct Concrete Pavement Finish, Joints &amp; Color</t>
  </si>
  <si>
    <t>(E) Construct Concrete Pavement Sandblasting / Prep</t>
  </si>
  <si>
    <t>(E) Construct Concrete Pavement Finishes and Joints</t>
  </si>
  <si>
    <t>Construct 6" PCC Platform on 6" CMB</t>
  </si>
  <si>
    <t>Both Platforms</t>
  </si>
  <si>
    <t>Replace Signage and/or adjust at Platform</t>
  </si>
  <si>
    <t>26 05 00</t>
  </si>
  <si>
    <t>West and East Parking Lot</t>
  </si>
  <si>
    <t>Install Irrigation / Retrofit existing lines</t>
  </si>
  <si>
    <t>Remove Mini High Platform (per structural quantities)</t>
  </si>
  <si>
    <t>Structural Concrete (Mini-high and platform under mini-high)</t>
  </si>
  <si>
    <t>Remove Pull Box</t>
  </si>
  <si>
    <t xml:space="preserve">Site Entrance, Rail Platforms </t>
  </si>
  <si>
    <t>Install "NO PARKING" Lettering 12" Per Detail on Sheet DT-01</t>
  </si>
  <si>
    <t>Daktronics</t>
  </si>
  <si>
    <t>West and East Mini High Platforms</t>
  </si>
  <si>
    <t>Camarillo Station ADA Improvements Project</t>
  </si>
  <si>
    <t>01 11 16</t>
  </si>
  <si>
    <t>UPRR Required Utility Observation (Allowance)</t>
  </si>
  <si>
    <t>AL</t>
  </si>
  <si>
    <t>01 55 26</t>
  </si>
  <si>
    <t>Art Finishes (Horse shoe impressions and tile emblem relocations)</t>
  </si>
  <si>
    <t>Caltrans A87A</t>
  </si>
  <si>
    <t>Construct Driveway per Caltrans Std A87A Modified Per Plan</t>
  </si>
  <si>
    <t>Daily Drive Entrance</t>
  </si>
  <si>
    <t>SCRRA ES3101</t>
  </si>
  <si>
    <t>Install Bollards Per SCRRA ES3101</t>
  </si>
  <si>
    <t>Mini-High Platform East</t>
  </si>
  <si>
    <t>SCRRA ES5107</t>
  </si>
  <si>
    <t>Install Bollards Per SCRRA ES5107</t>
  </si>
  <si>
    <t>CBC 11B-705.1.1.3.2</t>
  </si>
  <si>
    <t>Install 1" Wide Contrast Stripe</t>
  </si>
  <si>
    <t>Caltrans ES-5B</t>
  </si>
  <si>
    <t>Replace Traffic Loops in Kind per Caltrans ES-5B</t>
  </si>
  <si>
    <t>Caltrans ES-5D</t>
  </si>
  <si>
    <t>Replace Traffic Loop Stubout in Kind per Caltrans ES-5D</t>
  </si>
  <si>
    <t>Geosynthetic Reinforcement</t>
  </si>
  <si>
    <t>SQYD</t>
  </si>
  <si>
    <t>Relocate Crosswalk Push Button</t>
  </si>
  <si>
    <t>SCRRA ES3201</t>
  </si>
  <si>
    <t>SSPWC 122-3</t>
  </si>
  <si>
    <t>SCRRA ES3504</t>
  </si>
  <si>
    <t>SCRRA ES3323</t>
  </si>
  <si>
    <t>Caltrans STD Specs 84-9</t>
  </si>
  <si>
    <t>MUTCD 3B.23</t>
  </si>
  <si>
    <t>CBC 11B-703.5.5</t>
  </si>
  <si>
    <t>Caltrans STD Plan A24F</t>
  </si>
  <si>
    <t>MUTCD R7-8B</t>
  </si>
  <si>
    <t xml:space="preserve">Caltrans STD Plan A24F </t>
  </si>
  <si>
    <t>R25C (CA) (Mod)</t>
  </si>
  <si>
    <t>Caltrans STD Plan A24E</t>
  </si>
  <si>
    <t>10 14 55, 31 11 50</t>
  </si>
  <si>
    <t>32 80 00</t>
  </si>
  <si>
    <t>32 90 00</t>
  </si>
  <si>
    <t>SCRRA ES5105</t>
  </si>
  <si>
    <t>SCHEDULE B - UPRR THIRD PARTY FLAGGING AND OBSERVATION COSTS</t>
  </si>
  <si>
    <t>UPRR Flagging</t>
  </si>
  <si>
    <t>Flagging on UPRR ROW</t>
  </si>
  <si>
    <t>Potential UPRR Utility Observation</t>
  </si>
  <si>
    <t>Utility Observation on UPRR ROW</t>
  </si>
  <si>
    <t>SCHEDULE B - UPRR THIRD PARTY COSTS:</t>
  </si>
  <si>
    <t>SCHEDULE A - BASE BID TOTAL CONSTRUCTION COST INCLUDING CONTINGENCY:</t>
  </si>
  <si>
    <t>Remove Bus Bay PCC and AC Overlay</t>
  </si>
  <si>
    <t>Grind and Overlay AC on Bus Bay</t>
  </si>
  <si>
    <t>Install 6" White Striping Paint</t>
  </si>
  <si>
    <t>32 11 50</t>
  </si>
  <si>
    <t>MUTCD 3B.04</t>
  </si>
  <si>
    <t>Type 2 Side Platform Mini-High and Appurtenances per SCRRA ES3101-2 (Inclusive of structural concrete, reinforcing steel, railings, miscellaneous metals, finish hardware, painting and coatings, bollards and black and white detectable warning tactile)</t>
  </si>
  <si>
    <t>Construct 8" Reinforced Concrete Pavement on 8" Base</t>
  </si>
  <si>
    <t>Ventura Blvd Entrance</t>
  </si>
  <si>
    <t>Construct Metal Handrailing Per SCRRA STD Plan ES3101</t>
  </si>
  <si>
    <t>Caltrans STD Plan A24D</t>
  </si>
  <si>
    <t xml:space="preserve">Install 6" Thermoplastic White Higher Visibility Diagonal Crosswalk STD Plans A24F </t>
  </si>
  <si>
    <t>Double Yellow Pavement Markings Per Caltrans Std Plan A20A</t>
  </si>
  <si>
    <t>Caltrans STD Plan A20A</t>
  </si>
  <si>
    <t>West Parking Lot Bus Bay</t>
  </si>
  <si>
    <t xml:space="preserve">Install Pavement Markings per Caltrans STD Plan A24D, Type as Noted </t>
  </si>
  <si>
    <t>Relocate Stop sign, Do Not Enter sign and post</t>
  </si>
  <si>
    <t>Install 6" White Cross Hatched Lines at 36" OC. (Thermoplastic)</t>
  </si>
  <si>
    <t>TOTAL CONSTRUCTION COST INCLUDING CONTINGENCY AND INFLATION:</t>
  </si>
  <si>
    <t>Salvage and Reinstall Bench</t>
  </si>
  <si>
    <t>Station Platforms</t>
  </si>
  <si>
    <t>West Platform</t>
  </si>
  <si>
    <t>Salvage and Reinstall Waste Can</t>
  </si>
  <si>
    <t>Replace Pull Box in kind at same location (Paving Replacement)</t>
  </si>
  <si>
    <t>Salvage and Reinstall AMTRAK Wheelchair Lift and Fence Enclosure</t>
  </si>
  <si>
    <t>Salvage and Reinstall Ash Tray/Ash Receptacle</t>
  </si>
  <si>
    <t xml:space="preserve">East Platform and West Platform near mini-high </t>
  </si>
  <si>
    <t>Adjust Pull Box to Grade (Pavement Replacement areas)</t>
  </si>
  <si>
    <t>Adjust Pull Box to Grade (New Pavement areas)</t>
  </si>
  <si>
    <t>VCTC ROW West Platform</t>
  </si>
  <si>
    <t>Relocate and Reinstall AMTRAK Lift</t>
  </si>
  <si>
    <t>Install 24" Wide Detectable Warning Tile per SCRRA ES3201/ES2303 (Metrolink Platform)</t>
  </si>
  <si>
    <t>IFB - Addendum #3</t>
  </si>
  <si>
    <t>Adjust Pull Box To Grade and Replace Lid (Grind Areas)</t>
  </si>
  <si>
    <t>Daily Drive Entrance and East Parking Lot</t>
  </si>
  <si>
    <t>VCTC ROW West Parking Lot Area</t>
  </si>
  <si>
    <t>Relocate Light Pole, inclusive of new reinforced concrete foundation, wiring, conduits and anchor bolt foundation connections</t>
  </si>
  <si>
    <t>Relocate Pull Box, inclusive of replacement conduits, extending conduits, replacement wiring and/or conductors.</t>
  </si>
  <si>
    <t>West Parking Lot and Driveway 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</si>
</sst>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%"/>
    <numFmt numFmtId="166" formatCode="0.0"/>
    <numFmt numFmtId="167" formatCode="_(* #,##0_);_(* \(#,##0\);_(* &quot;-&quot;??_);_(@_)"/>
    <numFmt numFmtId="168" formatCode="_(&quot;$&quot;* #,##0_);_(&quot;$&quot;* \(#,##0\);_(&quot;$&quot;* &quot;-&quot;??_);_(@_)"/>
  </numFmts>
  <fonts count="3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u/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u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  <font>
      <sz val="6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u/>
      <sz val="14"/>
      <color rgb="FF000000"/>
      <name val="Arial"/>
      <family val="2"/>
    </font>
    <font>
      <b/>
      <sz val="14"/>
      <name val="Times New Roman"/>
      <family val="2"/>
      <charset val="204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u/>
      <sz val="14"/>
      <name val="Arial"/>
      <family val="2"/>
    </font>
    <font>
      <sz val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99CC"/>
      </patternFill>
    </fill>
    <fill>
      <patternFill patternType="solid">
        <fgColor rgb="FFCCFFFF"/>
      </patternFill>
    </fill>
    <fill>
      <patternFill patternType="solid">
        <fgColor rgb="FFFFCC00"/>
      </patternFill>
    </fill>
    <fill>
      <patternFill patternType="solid">
        <fgColor theme="0"/>
        <bgColor indexed="64"/>
      </patternFill>
    </fill>
    <fill>
      <patternFill patternType="solid">
        <fgColor rgb="FFD7E3BB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4" fontId="6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2">
    <xf numFmtId="0" fontId="0" fillId="2" borderId="0" xfId="0" applyFill="1" applyAlignment="1">
      <alignment horizontal="left" vertical="top"/>
    </xf>
    <xf numFmtId="0" fontId="11" fillId="2" borderId="0" xfId="7" applyFont="1" applyFill="1" applyAlignment="1">
      <alignment horizontal="left" vertical="top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top"/>
    </xf>
    <xf numFmtId="0" fontId="15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center" vertical="top"/>
    </xf>
    <xf numFmtId="43" fontId="16" fillId="2" borderId="0" xfId="10" applyFont="1" applyFill="1" applyBorder="1" applyAlignment="1">
      <alignment horizontal="center" vertical="center"/>
    </xf>
    <xf numFmtId="0" fontId="9" fillId="2" borderId="0" xfId="7" applyFont="1" applyFill="1" applyAlignment="1">
      <alignment horizontal="left" vertical="top"/>
    </xf>
    <xf numFmtId="0" fontId="9" fillId="2" borderId="3" xfId="7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2" fillId="11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0" fontId="1" fillId="0" borderId="0" xfId="12"/>
    <xf numFmtId="0" fontId="21" fillId="0" borderId="5" xfId="12" applyFont="1" applyBorder="1"/>
    <xf numFmtId="0" fontId="1" fillId="0" borderId="6" xfId="12" applyBorder="1"/>
    <xf numFmtId="0" fontId="1" fillId="0" borderId="6" xfId="12" applyBorder="1" applyAlignment="1">
      <alignment horizontal="center"/>
    </xf>
    <xf numFmtId="44" fontId="1" fillId="0" borderId="6" xfId="12" applyNumberFormat="1" applyBorder="1"/>
    <xf numFmtId="44" fontId="20" fillId="14" borderId="7" xfId="12" applyNumberFormat="1" applyFont="1" applyFill="1" applyBorder="1"/>
    <xf numFmtId="0" fontId="1" fillId="0" borderId="8" xfId="12" applyBorder="1"/>
    <xf numFmtId="44" fontId="1" fillId="0" borderId="0" xfId="12" applyNumberFormat="1"/>
    <xf numFmtId="44" fontId="20" fillId="14" borderId="9" xfId="12" applyNumberFormat="1" applyFont="1" applyFill="1" applyBorder="1"/>
    <xf numFmtId="43" fontId="1" fillId="0" borderId="0" xfId="12" applyNumberFormat="1"/>
    <xf numFmtId="43" fontId="21" fillId="9" borderId="10" xfId="12" applyNumberFormat="1" applyFont="1" applyFill="1" applyBorder="1"/>
    <xf numFmtId="43" fontId="22" fillId="9" borderId="11" xfId="12" applyNumberFormat="1" applyFont="1" applyFill="1" applyBorder="1"/>
    <xf numFmtId="0" fontId="1" fillId="14" borderId="15" xfId="12" applyFill="1" applyBorder="1"/>
    <xf numFmtId="0" fontId="21" fillId="0" borderId="6" xfId="12" applyFont="1" applyBorder="1"/>
    <xf numFmtId="0" fontId="1" fillId="14" borderId="7" xfId="12" applyFill="1" applyBorder="1"/>
    <xf numFmtId="0" fontId="1" fillId="14" borderId="9" xfId="12" applyFill="1" applyBorder="1"/>
    <xf numFmtId="44" fontId="1" fillId="14" borderId="9" xfId="12" applyNumberFormat="1" applyFill="1" applyBorder="1"/>
    <xf numFmtId="44" fontId="1" fillId="14" borderId="7" xfId="12" applyNumberFormat="1" applyFill="1" applyBorder="1"/>
    <xf numFmtId="0" fontId="1" fillId="0" borderId="13" xfId="12" applyBorder="1"/>
    <xf numFmtId="0" fontId="1" fillId="0" borderId="14" xfId="12" applyBorder="1"/>
    <xf numFmtId="0" fontId="1" fillId="0" borderId="14" xfId="12" applyBorder="1" applyAlignment="1">
      <alignment horizontal="center"/>
    </xf>
    <xf numFmtId="44" fontId="20" fillId="14" borderId="15" xfId="12" applyNumberFormat="1" applyFont="1" applyFill="1" applyBorder="1"/>
    <xf numFmtId="44" fontId="1" fillId="0" borderId="14" xfId="12" applyNumberFormat="1" applyBorder="1"/>
    <xf numFmtId="43" fontId="1" fillId="0" borderId="6" xfId="12" applyNumberFormat="1" applyBorder="1"/>
    <xf numFmtId="43" fontId="20" fillId="14" borderId="7" xfId="12" applyNumberFormat="1" applyFont="1" applyFill="1" applyBorder="1"/>
    <xf numFmtId="43" fontId="20" fillId="14" borderId="9" xfId="12" applyNumberFormat="1" applyFont="1" applyFill="1" applyBorder="1"/>
    <xf numFmtId="43" fontId="1" fillId="0" borderId="14" xfId="12" applyNumberFormat="1" applyBorder="1"/>
    <xf numFmtId="0" fontId="20" fillId="0" borderId="6" xfId="12" applyFont="1" applyBorder="1"/>
    <xf numFmtId="43" fontId="1" fillId="14" borderId="7" xfId="12" applyNumberFormat="1" applyFill="1" applyBorder="1"/>
    <xf numFmtId="43" fontId="1" fillId="14" borderId="9" xfId="12" applyNumberFormat="1" applyFill="1" applyBorder="1"/>
    <xf numFmtId="44" fontId="0" fillId="0" borderId="0" xfId="13" applyFont="1"/>
    <xf numFmtId="0" fontId="20" fillId="14" borderId="0" xfId="12" applyFont="1" applyFill="1" applyAlignment="1">
      <alignment horizontal="center"/>
    </xf>
    <xf numFmtId="0" fontId="20" fillId="14" borderId="0" xfId="12" applyFont="1" applyFill="1"/>
    <xf numFmtId="0" fontId="1" fillId="14" borderId="0" xfId="12" applyFill="1"/>
    <xf numFmtId="0" fontId="20" fillId="14" borderId="9" xfId="12" applyFont="1" applyFill="1" applyBorder="1" applyAlignment="1">
      <alignment horizontal="center"/>
    </xf>
    <xf numFmtId="44" fontId="21" fillId="9" borderId="16" xfId="12" applyNumberFormat="1" applyFont="1" applyFill="1" applyBorder="1"/>
    <xf numFmtId="0" fontId="2" fillId="0" borderId="0" xfId="0" applyFont="1" applyAlignment="1">
      <alignment horizontal="left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43" fontId="16" fillId="6" borderId="0" xfId="10" applyFont="1" applyFill="1" applyBorder="1" applyAlignment="1">
      <alignment vertical="center"/>
    </xf>
    <xf numFmtId="0" fontId="16" fillId="2" borderId="0" xfId="0" applyFont="1" applyFill="1" applyAlignment="1">
      <alignment vertical="top"/>
    </xf>
    <xf numFmtId="0" fontId="18" fillId="6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19" fillId="2" borderId="0" xfId="0" applyFont="1" applyFill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1" fillId="0" borderId="0" xfId="12" applyAlignment="1">
      <alignment horizontal="center"/>
    </xf>
    <xf numFmtId="0" fontId="1" fillId="14" borderId="0" xfId="12" applyFill="1" applyAlignment="1">
      <alignment horizontal="center"/>
    </xf>
    <xf numFmtId="0" fontId="1" fillId="0" borderId="17" xfId="12" applyBorder="1"/>
    <xf numFmtId="0" fontId="1" fillId="0" borderId="18" xfId="12" applyBorder="1"/>
    <xf numFmtId="0" fontId="1" fillId="0" borderId="19" xfId="12" applyBorder="1"/>
    <xf numFmtId="0" fontId="9" fillId="6" borderId="3" xfId="7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right" vertical="top"/>
    </xf>
    <xf numFmtId="0" fontId="9" fillId="6" borderId="0" xfId="0" applyFont="1" applyFill="1" applyAlignment="1">
      <alignment horizontal="center" vertical="top"/>
    </xf>
    <xf numFmtId="0" fontId="13" fillId="2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3" fillId="6" borderId="0" xfId="0" applyFont="1" applyFill="1" applyAlignment="1">
      <alignment horizontal="center" vertical="top"/>
    </xf>
    <xf numFmtId="0" fontId="25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left" vertical="top"/>
    </xf>
    <xf numFmtId="0" fontId="4" fillId="3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/>
    </xf>
    <xf numFmtId="0" fontId="24" fillId="2" borderId="22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44" fontId="13" fillId="0" borderId="3" xfId="0" applyNumberFormat="1" applyFont="1" applyBorder="1" applyAlignment="1">
      <alignment horizontal="left" vertical="top" wrapText="1"/>
    </xf>
    <xf numFmtId="44" fontId="9" fillId="2" borderId="3" xfId="0" applyNumberFormat="1" applyFont="1" applyFill="1" applyBorder="1" applyAlignment="1">
      <alignment horizontal="left" vertical="top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/>
    </xf>
    <xf numFmtId="0" fontId="24" fillId="2" borderId="21" xfId="0" applyFont="1" applyFill="1" applyBorder="1" applyAlignment="1">
      <alignment vertic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wrapText="1"/>
    </xf>
    <xf numFmtId="10" fontId="9" fillId="0" borderId="3" xfId="7" applyNumberFormat="1" applyFont="1" applyBorder="1" applyAlignment="1">
      <alignment horizontal="center" vertical="center" wrapText="1"/>
    </xf>
    <xf numFmtId="2" fontId="9" fillId="0" borderId="3" xfId="7" applyNumberFormat="1" applyFont="1" applyBorder="1" applyAlignment="1">
      <alignment horizontal="right" vertical="center" wrapText="1"/>
    </xf>
    <xf numFmtId="44" fontId="5" fillId="2" borderId="0" xfId="0" applyNumberFormat="1" applyFont="1" applyFill="1" applyAlignment="1">
      <alignment horizontal="left" vertical="top"/>
    </xf>
    <xf numFmtId="167" fontId="2" fillId="2" borderId="0" xfId="14" applyNumberFormat="1" applyFont="1" applyFill="1" applyBorder="1" applyAlignment="1">
      <alignment horizontal="left" vertical="top"/>
    </xf>
    <xf numFmtId="0" fontId="2" fillId="10" borderId="0" xfId="0" applyFont="1" applyFill="1" applyAlignment="1">
      <alignment horizontal="left" vertical="top"/>
    </xf>
    <xf numFmtId="167" fontId="2" fillId="2" borderId="0" xfId="14" applyNumberFormat="1" applyFont="1" applyFill="1" applyAlignment="1">
      <alignment horizontal="left" vertical="top"/>
    </xf>
    <xf numFmtId="43" fontId="13" fillId="6" borderId="0" xfId="14" applyFont="1" applyFill="1" applyBorder="1" applyAlignment="1">
      <alignment horizontal="center" vertical="center"/>
    </xf>
    <xf numFmtId="1" fontId="13" fillId="0" borderId="3" xfId="0" applyNumberFormat="1" applyFont="1" applyBorder="1" applyAlignment="1">
      <alignment vertical="center" wrapText="1"/>
    </xf>
    <xf numFmtId="44" fontId="4" fillId="5" borderId="3" xfId="1" applyFont="1" applyFill="1" applyBorder="1" applyAlignment="1">
      <alignment vertical="center" wrapText="1"/>
    </xf>
    <xf numFmtId="44" fontId="4" fillId="5" borderId="0" xfId="1" applyFont="1" applyFill="1" applyBorder="1" applyAlignment="1">
      <alignment vertical="center" wrapText="1"/>
    </xf>
    <xf numFmtId="0" fontId="26" fillId="5" borderId="0" xfId="0" applyFont="1" applyFill="1" applyAlignment="1">
      <alignment horizontal="left" vertical="top" wrapText="1"/>
    </xf>
    <xf numFmtId="44" fontId="4" fillId="0" borderId="3" xfId="1" applyFont="1" applyFill="1" applyBorder="1" applyAlignment="1">
      <alignment vertical="center" wrapText="1"/>
    </xf>
    <xf numFmtId="44" fontId="4" fillId="0" borderId="0" xfId="1" applyFont="1" applyFill="1" applyBorder="1" applyAlignment="1">
      <alignment vertical="center" wrapText="1"/>
    </xf>
    <xf numFmtId="0" fontId="13" fillId="0" borderId="0" xfId="0" applyFont="1" applyAlignment="1">
      <alignment horizontal="left" vertical="top" wrapText="1"/>
    </xf>
    <xf numFmtId="167" fontId="2" fillId="0" borderId="0" xfId="14" applyNumberFormat="1" applyFont="1" applyFill="1" applyBorder="1" applyAlignment="1">
      <alignment horizontal="left" vertical="top"/>
    </xf>
    <xf numFmtId="44" fontId="13" fillId="2" borderId="3" xfId="1" applyFont="1" applyFill="1" applyBorder="1" applyAlignment="1">
      <alignment vertical="center" wrapText="1"/>
    </xf>
    <xf numFmtId="44" fontId="13" fillId="2" borderId="0" xfId="1" applyFont="1" applyFill="1" applyBorder="1" applyAlignment="1">
      <alignment vertical="center" wrapText="1"/>
    </xf>
    <xf numFmtId="44" fontId="4" fillId="13" borderId="3" xfId="1" applyFont="1" applyFill="1" applyBorder="1" applyAlignment="1">
      <alignment vertical="center" wrapText="1"/>
    </xf>
    <xf numFmtId="44" fontId="4" fillId="13" borderId="0" xfId="1" applyFont="1" applyFill="1" applyBorder="1" applyAlignment="1">
      <alignment vertical="center" wrapText="1"/>
    </xf>
    <xf numFmtId="0" fontId="13" fillId="13" borderId="0" xfId="0" applyFont="1" applyFill="1" applyAlignment="1">
      <alignment horizontal="left" vertical="top" wrapText="1"/>
    </xf>
    <xf numFmtId="43" fontId="16" fillId="2" borderId="0" xfId="14" applyFont="1" applyFill="1" applyBorder="1" applyAlignment="1">
      <alignment horizontal="center" vertical="center"/>
    </xf>
    <xf numFmtId="0" fontId="27" fillId="2" borderId="0" xfId="7" applyFont="1" applyFill="1" applyAlignment="1">
      <alignment horizontal="left" vertical="top"/>
    </xf>
    <xf numFmtId="0" fontId="28" fillId="2" borderId="0" xfId="7" applyFont="1" applyFill="1" applyAlignment="1">
      <alignment horizontal="right" vertical="top"/>
    </xf>
    <xf numFmtId="0" fontId="27" fillId="2" borderId="0" xfId="7" applyFont="1" applyFill="1" applyAlignment="1">
      <alignment horizontal="center" vertical="top"/>
    </xf>
    <xf numFmtId="0" fontId="27" fillId="2" borderId="0" xfId="7" applyFont="1" applyFill="1" applyAlignment="1">
      <alignment horizontal="right" vertical="top"/>
    </xf>
    <xf numFmtId="0" fontId="29" fillId="2" borderId="0" xfId="7" applyFont="1" applyFill="1" applyAlignment="1">
      <alignment horizontal="left" vertical="top"/>
    </xf>
    <xf numFmtId="0" fontId="27" fillId="3" borderId="3" xfId="7" applyFont="1" applyFill="1" applyBorder="1" applyAlignment="1">
      <alignment horizontal="center" vertical="center" wrapText="1"/>
    </xf>
    <xf numFmtId="0" fontId="27" fillId="2" borderId="3" xfId="7" applyFont="1" applyFill="1" applyBorder="1" applyAlignment="1">
      <alignment horizontal="center" vertical="top" wrapText="1"/>
    </xf>
    <xf numFmtId="44" fontId="32" fillId="0" borderId="3" xfId="8" applyFont="1" applyFill="1" applyBorder="1" applyAlignment="1">
      <alignment horizontal="left" vertical="center" wrapText="1"/>
    </xf>
    <xf numFmtId="0" fontId="27" fillId="2" borderId="3" xfId="7" applyFont="1" applyFill="1" applyBorder="1" applyAlignment="1">
      <alignment horizontal="left" vertical="top" wrapText="1"/>
    </xf>
    <xf numFmtId="0" fontId="28" fillId="2" borderId="3" xfId="7" applyFont="1" applyFill="1" applyBorder="1" applyAlignment="1">
      <alignment horizontal="left" vertical="top" wrapText="1"/>
    </xf>
    <xf numFmtId="44" fontId="31" fillId="4" borderId="3" xfId="1" applyFont="1" applyFill="1" applyBorder="1" applyAlignment="1">
      <alignment vertical="top" wrapText="1"/>
    </xf>
    <xf numFmtId="0" fontId="33" fillId="4" borderId="3" xfId="7" applyFont="1" applyFill="1" applyBorder="1" applyAlignment="1">
      <alignment horizontal="left" vertical="top" wrapText="1"/>
    </xf>
    <xf numFmtId="44" fontId="32" fillId="2" borderId="3" xfId="7" applyNumberFormat="1" applyFont="1" applyFill="1" applyBorder="1" applyAlignment="1">
      <alignment vertical="top" wrapText="1"/>
    </xf>
    <xf numFmtId="44" fontId="32" fillId="0" borderId="3" xfId="7" applyNumberFormat="1" applyFont="1" applyBorder="1" applyAlignment="1">
      <alignment vertical="top" wrapText="1"/>
    </xf>
    <xf numFmtId="0" fontId="32" fillId="2" borderId="3" xfId="7" applyFont="1" applyFill="1" applyBorder="1" applyAlignment="1">
      <alignment horizontal="left" vertical="top" wrapText="1"/>
    </xf>
    <xf numFmtId="9" fontId="27" fillId="7" borderId="3" xfId="7" applyNumberFormat="1" applyFont="1" applyFill="1" applyBorder="1" applyAlignment="1">
      <alignment horizontal="left" vertical="top" wrapText="1"/>
    </xf>
    <xf numFmtId="0" fontId="27" fillId="0" borderId="3" xfId="7" applyFont="1" applyBorder="1" applyAlignment="1">
      <alignment horizontal="left" vertical="top" wrapText="1"/>
    </xf>
    <xf numFmtId="0" fontId="32" fillId="0" borderId="3" xfId="7" applyFont="1" applyBorder="1" applyAlignment="1">
      <alignment horizontal="right" vertical="top" wrapText="1"/>
    </xf>
    <xf numFmtId="0" fontId="27" fillId="6" borderId="3" xfId="7" applyFont="1" applyFill="1" applyBorder="1" applyAlignment="1">
      <alignment vertical="top" wrapText="1"/>
    </xf>
    <xf numFmtId="0" fontId="27" fillId="6" borderId="3" xfId="7" applyFont="1" applyFill="1" applyBorder="1" applyAlignment="1">
      <alignment horizontal="left" vertical="top" wrapText="1"/>
    </xf>
    <xf numFmtId="165" fontId="27" fillId="7" borderId="3" xfId="7" applyNumberFormat="1" applyFont="1" applyFill="1" applyBorder="1" applyAlignment="1">
      <alignment horizontal="center" vertical="top" wrapText="1"/>
    </xf>
    <xf numFmtId="44" fontId="31" fillId="4" borderId="3" xfId="7" applyNumberFormat="1" applyFont="1" applyFill="1" applyBorder="1" applyAlignment="1">
      <alignment vertical="top" wrapText="1"/>
    </xf>
    <xf numFmtId="0" fontId="32" fillId="4" borderId="3" xfId="7" applyFont="1" applyFill="1" applyBorder="1" applyAlignment="1">
      <alignment horizontal="left" vertical="top" wrapText="1"/>
    </xf>
    <xf numFmtId="0" fontId="27" fillId="2" borderId="3" xfId="7" applyFont="1" applyFill="1" applyBorder="1" applyAlignment="1">
      <alignment horizontal="center" vertical="center" wrapText="1"/>
    </xf>
    <xf numFmtId="0" fontId="32" fillId="2" borderId="3" xfId="7" applyFont="1" applyFill="1" applyBorder="1" applyAlignment="1">
      <alignment vertical="center" wrapText="1"/>
    </xf>
    <xf numFmtId="9" fontId="32" fillId="7" borderId="3" xfId="7" applyNumberFormat="1" applyFont="1" applyFill="1" applyBorder="1" applyAlignment="1">
      <alignment horizontal="left" vertical="center" wrapText="1"/>
    </xf>
    <xf numFmtId="0" fontId="27" fillId="2" borderId="3" xfId="7" applyFont="1" applyFill="1" applyBorder="1" applyAlignment="1">
      <alignment vertical="center" wrapText="1"/>
    </xf>
    <xf numFmtId="44" fontId="32" fillId="0" borderId="3" xfId="7" applyNumberFormat="1" applyFont="1" applyBorder="1" applyAlignment="1">
      <alignment vertical="center" wrapText="1"/>
    </xf>
    <xf numFmtId="10" fontId="27" fillId="7" borderId="3" xfId="7" applyNumberFormat="1" applyFont="1" applyFill="1" applyBorder="1" applyAlignment="1">
      <alignment horizontal="center" vertical="center" wrapText="1"/>
    </xf>
    <xf numFmtId="0" fontId="27" fillId="6" borderId="3" xfId="7" applyFont="1" applyFill="1" applyBorder="1" applyAlignment="1">
      <alignment horizontal="center" vertical="center" wrapText="1"/>
    </xf>
    <xf numFmtId="166" fontId="27" fillId="7" borderId="3" xfId="7" applyNumberFormat="1" applyFont="1" applyFill="1" applyBorder="1" applyAlignment="1">
      <alignment horizontal="right" vertical="center" wrapText="1"/>
    </xf>
    <xf numFmtId="44" fontId="32" fillId="2" borderId="3" xfId="7" applyNumberFormat="1" applyFont="1" applyFill="1" applyBorder="1" applyAlignment="1">
      <alignment vertical="center" wrapText="1"/>
    </xf>
    <xf numFmtId="44" fontId="31" fillId="5" borderId="3" xfId="7" applyNumberFormat="1" applyFont="1" applyFill="1" applyBorder="1" applyAlignment="1">
      <alignment vertical="center" wrapText="1"/>
    </xf>
    <xf numFmtId="0" fontId="32" fillId="5" borderId="3" xfId="7" applyFont="1" applyFill="1" applyBorder="1" applyAlignment="1">
      <alignment vertical="center" wrapText="1"/>
    </xf>
    <xf numFmtId="0" fontId="27" fillId="2" borderId="20" xfId="7" applyFont="1" applyFill="1" applyBorder="1" applyAlignment="1">
      <alignment horizontal="center" vertical="top" wrapText="1"/>
    </xf>
    <xf numFmtId="0" fontId="27" fillId="2" borderId="2" xfId="7" applyFont="1" applyFill="1" applyBorder="1" applyAlignment="1">
      <alignment horizontal="center" vertical="top" wrapText="1"/>
    </xf>
    <xf numFmtId="0" fontId="27" fillId="2" borderId="21" xfId="7" applyFont="1" applyFill="1" applyBorder="1" applyAlignment="1">
      <alignment horizontal="center" vertical="top" wrapText="1"/>
    </xf>
    <xf numFmtId="0" fontId="27" fillId="2" borderId="20" xfId="7" applyFont="1" applyFill="1" applyBorder="1" applyAlignment="1">
      <alignment vertical="top" wrapText="1"/>
    </xf>
    <xf numFmtId="165" fontId="27" fillId="7" borderId="3" xfId="7" applyNumberFormat="1" applyFont="1" applyFill="1" applyBorder="1" applyAlignment="1">
      <alignment horizontal="left" vertical="top" wrapText="1"/>
    </xf>
    <xf numFmtId="0" fontId="2" fillId="2" borderId="0" xfId="7" applyFont="1" applyFill="1" applyAlignment="1">
      <alignment horizontal="left" vertical="top"/>
    </xf>
    <xf numFmtId="0" fontId="9" fillId="2" borderId="0" xfId="7" applyFont="1" applyFill="1" applyAlignment="1">
      <alignment horizontal="left" vertical="center"/>
    </xf>
    <xf numFmtId="44" fontId="9" fillId="2" borderId="0" xfId="7" applyNumberFormat="1" applyFont="1" applyFill="1" applyAlignment="1">
      <alignment horizontal="left" vertical="top"/>
    </xf>
    <xf numFmtId="0" fontId="2" fillId="6" borderId="0" xfId="0" applyFont="1" applyFill="1" applyAlignment="1">
      <alignment vertical="top"/>
    </xf>
    <xf numFmtId="0" fontId="5" fillId="6" borderId="0" xfId="0" applyFont="1" applyFill="1" applyAlignment="1">
      <alignment vertical="top"/>
    </xf>
    <xf numFmtId="167" fontId="13" fillId="0" borderId="3" xfId="14" applyNumberFormat="1" applyFont="1" applyFill="1" applyBorder="1" applyAlignment="1">
      <alignment vertical="center" wrapText="1"/>
    </xf>
    <xf numFmtId="167" fontId="13" fillId="0" borderId="21" xfId="14" applyNumberFormat="1" applyFont="1" applyFill="1" applyBorder="1" applyAlignment="1">
      <alignment vertical="center" wrapText="1"/>
    </xf>
    <xf numFmtId="167" fontId="9" fillId="0" borderId="21" xfId="14" applyNumberFormat="1" applyFont="1" applyFill="1" applyBorder="1" applyAlignment="1">
      <alignment vertical="center" wrapText="1"/>
    </xf>
    <xf numFmtId="167" fontId="2" fillId="0" borderId="3" xfId="14" applyNumberFormat="1" applyFont="1" applyFill="1" applyBorder="1" applyAlignment="1">
      <alignment horizontal="left" vertical="top"/>
    </xf>
    <xf numFmtId="0" fontId="4" fillId="8" borderId="21" xfId="0" applyFont="1" applyFill="1" applyBorder="1" applyAlignment="1">
      <alignment horizontal="left" vertical="top" wrapText="1"/>
    </xf>
    <xf numFmtId="0" fontId="24" fillId="0" borderId="22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1" fontId="13" fillId="0" borderId="21" xfId="0" applyNumberFormat="1" applyFont="1" applyBorder="1" applyAlignment="1">
      <alignment vertical="center" wrapText="1"/>
    </xf>
    <xf numFmtId="44" fontId="13" fillId="0" borderId="3" xfId="0" applyNumberFormat="1" applyFont="1" applyBorder="1" applyAlignment="1">
      <alignment horizontal="left" vertical="center" wrapText="1"/>
    </xf>
    <xf numFmtId="44" fontId="9" fillId="0" borderId="3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center" wrapText="1"/>
    </xf>
    <xf numFmtId="2" fontId="9" fillId="0" borderId="3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left" wrapText="1"/>
    </xf>
    <xf numFmtId="49" fontId="13" fillId="0" borderId="3" xfId="0" applyNumberFormat="1" applyFont="1" applyBorder="1" applyAlignment="1">
      <alignment horizontal="left" vertical="center" wrapText="1"/>
    </xf>
    <xf numFmtId="44" fontId="9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3" fillId="0" borderId="3" xfId="0" applyFont="1" applyBorder="1" applyAlignment="1">
      <alignment horizontal="left" vertical="center"/>
    </xf>
    <xf numFmtId="167" fontId="2" fillId="8" borderId="3" xfId="14" applyNumberFormat="1" applyFont="1" applyFill="1" applyBorder="1" applyAlignment="1">
      <alignment horizontal="left" vertical="top"/>
    </xf>
    <xf numFmtId="0" fontId="24" fillId="16" borderId="20" xfId="0" applyFont="1" applyFill="1" applyBorder="1" applyAlignment="1">
      <alignment vertical="center"/>
    </xf>
    <xf numFmtId="0" fontId="24" fillId="16" borderId="2" xfId="0" applyFont="1" applyFill="1" applyBorder="1" applyAlignment="1">
      <alignment vertical="center"/>
    </xf>
    <xf numFmtId="0" fontId="24" fillId="16" borderId="22" xfId="0" applyFont="1" applyFill="1" applyBorder="1" applyAlignment="1">
      <alignment vertical="center"/>
    </xf>
    <xf numFmtId="0" fontId="24" fillId="16" borderId="21" xfId="0" applyFont="1" applyFill="1" applyBorder="1" applyAlignment="1">
      <alignment vertical="center"/>
    </xf>
    <xf numFmtId="0" fontId="24" fillId="16" borderId="1" xfId="0" applyFont="1" applyFill="1" applyBorder="1" applyAlignment="1">
      <alignment vertical="center"/>
    </xf>
    <xf numFmtId="0" fontId="24" fillId="16" borderId="23" xfId="0" applyFont="1" applyFill="1" applyBorder="1" applyAlignment="1">
      <alignment vertical="center"/>
    </xf>
    <xf numFmtId="167" fontId="2" fillId="16" borderId="3" xfId="14" applyNumberFormat="1" applyFont="1" applyFill="1" applyBorder="1" applyAlignment="1">
      <alignment horizontal="left" vertical="top"/>
    </xf>
    <xf numFmtId="167" fontId="24" fillId="16" borderId="2" xfId="14" applyNumberFormat="1" applyFont="1" applyFill="1" applyBorder="1" applyAlignment="1">
      <alignment vertical="center"/>
    </xf>
    <xf numFmtId="168" fontId="9" fillId="2" borderId="21" xfId="0" applyNumberFormat="1" applyFont="1" applyFill="1" applyBorder="1" applyAlignment="1">
      <alignment horizontal="left" vertical="center" wrapText="1"/>
    </xf>
    <xf numFmtId="0" fontId="24" fillId="16" borderId="3" xfId="0" applyFont="1" applyFill="1" applyBorder="1" applyAlignment="1">
      <alignment vertical="center"/>
    </xf>
    <xf numFmtId="0" fontId="4" fillId="8" borderId="2" xfId="0" applyFont="1" applyFill="1" applyBorder="1" applyAlignment="1">
      <alignment vertical="top" wrapText="1"/>
    </xf>
    <xf numFmtId="0" fontId="4" fillId="8" borderId="21" xfId="0" applyFont="1" applyFill="1" applyBorder="1" applyAlignment="1">
      <alignment vertical="top" wrapText="1"/>
    </xf>
    <xf numFmtId="0" fontId="24" fillId="16" borderId="24" xfId="0" applyFont="1" applyFill="1" applyBorder="1" applyAlignment="1">
      <alignment vertical="center"/>
    </xf>
    <xf numFmtId="0" fontId="24" fillId="16" borderId="25" xfId="0" applyFont="1" applyFill="1" applyBorder="1" applyAlignment="1">
      <alignment vertical="center"/>
    </xf>
    <xf numFmtId="168" fontId="9" fillId="2" borderId="3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4" fontId="13" fillId="0" borderId="3" xfId="0" applyNumberFormat="1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21" xfId="0" applyFont="1" applyBorder="1" applyAlignment="1">
      <alignment horizontal="left" vertical="center" wrapText="1" indent="1"/>
    </xf>
    <xf numFmtId="0" fontId="13" fillId="0" borderId="21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 indent="1"/>
    </xf>
    <xf numFmtId="0" fontId="4" fillId="8" borderId="3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5" borderId="23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13" borderId="20" xfId="0" applyFont="1" applyFill="1" applyBorder="1" applyAlignment="1">
      <alignment horizontal="right" vertical="center" wrapText="1"/>
    </xf>
    <xf numFmtId="0" fontId="4" fillId="13" borderId="2" xfId="0" applyFont="1" applyFill="1" applyBorder="1" applyAlignment="1">
      <alignment horizontal="right" vertical="center" wrapText="1"/>
    </xf>
    <xf numFmtId="0" fontId="4" fillId="13" borderId="21" xfId="0" applyFont="1" applyFill="1" applyBorder="1" applyAlignment="1">
      <alignment horizontal="right" vertical="center" wrapText="1"/>
    </xf>
    <xf numFmtId="0" fontId="13" fillId="2" borderId="20" xfId="7" applyFont="1" applyFill="1" applyBorder="1" applyAlignment="1">
      <alignment horizontal="left" vertical="center" wrapText="1"/>
    </xf>
    <xf numFmtId="0" fontId="13" fillId="2" borderId="21" xfId="7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5" borderId="20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21" xfId="0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24" fillId="2" borderId="2" xfId="0" applyFont="1" applyFill="1" applyBorder="1" applyAlignment="1">
      <alignment horizontal="center" vertical="top"/>
    </xf>
    <xf numFmtId="164" fontId="13" fillId="2" borderId="2" xfId="7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1" fillId="5" borderId="20" xfId="7" applyFont="1" applyFill="1" applyBorder="1" applyAlignment="1">
      <alignment horizontal="left" vertical="center"/>
    </xf>
    <xf numFmtId="0" fontId="31" fillId="5" borderId="2" xfId="7" applyFont="1" applyFill="1" applyBorder="1" applyAlignment="1">
      <alignment horizontal="left" vertical="center"/>
    </xf>
    <xf numFmtId="0" fontId="31" fillId="5" borderId="21" xfId="7" applyFont="1" applyFill="1" applyBorder="1" applyAlignment="1">
      <alignment horizontal="left" vertical="center"/>
    </xf>
    <xf numFmtId="0" fontId="32" fillId="2" borderId="3" xfId="7" applyFont="1" applyFill="1" applyBorder="1" applyAlignment="1">
      <alignment horizontal="left" vertical="center" wrapText="1"/>
    </xf>
    <xf numFmtId="0" fontId="27" fillId="2" borderId="3" xfId="7" applyFont="1" applyFill="1" applyBorder="1" applyAlignment="1">
      <alignment horizontal="center" vertical="top" wrapText="1"/>
    </xf>
    <xf numFmtId="0" fontId="27" fillId="2" borderId="20" xfId="7" applyFont="1" applyFill="1" applyBorder="1" applyAlignment="1">
      <alignment horizontal="center" vertical="top" wrapText="1"/>
    </xf>
    <xf numFmtId="0" fontId="27" fillId="2" borderId="2" xfId="7" applyFont="1" applyFill="1" applyBorder="1" applyAlignment="1">
      <alignment horizontal="center" vertical="top" wrapText="1"/>
    </xf>
    <xf numFmtId="0" fontId="27" fillId="2" borderId="21" xfId="7" applyFont="1" applyFill="1" applyBorder="1" applyAlignment="1">
      <alignment horizontal="center" vertical="top" wrapText="1"/>
    </xf>
    <xf numFmtId="0" fontId="32" fillId="2" borderId="3" xfId="7" applyFont="1" applyFill="1" applyBorder="1" applyAlignment="1">
      <alignment vertical="top" wrapText="1"/>
    </xf>
    <xf numFmtId="0" fontId="27" fillId="2" borderId="3" xfId="7" applyFont="1" applyFill="1" applyBorder="1" applyAlignment="1">
      <alignment vertical="top" wrapText="1"/>
    </xf>
    <xf numFmtId="0" fontId="27" fillId="2" borderId="3" xfId="7" applyFont="1" applyFill="1" applyBorder="1" applyAlignment="1">
      <alignment horizontal="center" vertical="center" wrapText="1"/>
    </xf>
    <xf numFmtId="0" fontId="31" fillId="4" borderId="3" xfId="7" applyFont="1" applyFill="1" applyBorder="1" applyAlignment="1">
      <alignment horizontal="left" vertical="top" wrapText="1"/>
    </xf>
    <xf numFmtId="0" fontId="32" fillId="0" borderId="3" xfId="7" applyFont="1" applyBorder="1" applyAlignment="1">
      <alignment vertical="top" wrapText="1"/>
    </xf>
    <xf numFmtId="0" fontId="31" fillId="9" borderId="3" xfId="7" applyFont="1" applyFill="1" applyBorder="1" applyAlignment="1">
      <alignment horizontal="left" vertical="top" wrapText="1"/>
    </xf>
    <xf numFmtId="0" fontId="27" fillId="2" borderId="3" xfId="7" applyFont="1" applyFill="1" applyBorder="1" applyAlignment="1">
      <alignment horizontal="left" vertical="top" wrapText="1"/>
    </xf>
    <xf numFmtId="0" fontId="31" fillId="3" borderId="3" xfId="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/>
    </xf>
    <xf numFmtId="9" fontId="28" fillId="2" borderId="2" xfId="0" applyNumberFormat="1" applyFont="1" applyFill="1" applyBorder="1" applyAlignment="1">
      <alignment horizontal="center" vertical="top"/>
    </xf>
    <xf numFmtId="0" fontId="28" fillId="2" borderId="2" xfId="0" applyFont="1" applyFill="1" applyBorder="1" applyAlignment="1">
      <alignment horizontal="center" vertical="top"/>
    </xf>
    <xf numFmtId="164" fontId="27" fillId="2" borderId="2" xfId="7" applyNumberFormat="1" applyFont="1" applyFill="1" applyBorder="1" applyAlignment="1">
      <alignment horizontal="center" vertical="top"/>
    </xf>
    <xf numFmtId="0" fontId="34" fillId="2" borderId="3" xfId="7" applyFont="1" applyFill="1" applyBorder="1" applyAlignment="1">
      <alignment vertical="top" wrapText="1"/>
    </xf>
    <xf numFmtId="0" fontId="29" fillId="2" borderId="3" xfId="7" applyFont="1" applyFill="1" applyBorder="1" applyAlignment="1">
      <alignment vertical="top" wrapText="1"/>
    </xf>
    <xf numFmtId="0" fontId="33" fillId="2" borderId="3" xfId="7" applyFont="1" applyFill="1" applyBorder="1" applyAlignment="1">
      <alignment horizontal="center" vertical="top" wrapText="1"/>
    </xf>
    <xf numFmtId="0" fontId="32" fillId="0" borderId="20" xfId="7" applyFont="1" applyBorder="1" applyAlignment="1">
      <alignment vertical="top" wrapText="1"/>
    </xf>
    <xf numFmtId="0" fontId="32" fillId="0" borderId="2" xfId="7" applyFont="1" applyBorder="1" applyAlignment="1">
      <alignment vertical="top" wrapText="1"/>
    </xf>
    <xf numFmtId="0" fontId="32" fillId="0" borderId="21" xfId="7" applyFont="1" applyBorder="1" applyAlignment="1">
      <alignment vertical="top" wrapText="1"/>
    </xf>
    <xf numFmtId="0" fontId="32" fillId="2" borderId="3" xfId="7" applyFont="1" applyFill="1" applyBorder="1" applyAlignment="1">
      <alignment vertical="center" wrapText="1"/>
    </xf>
    <xf numFmtId="0" fontId="27" fillId="2" borderId="3" xfId="7" applyFont="1" applyFill="1" applyBorder="1" applyAlignment="1">
      <alignment vertical="center" wrapText="1"/>
    </xf>
    <xf numFmtId="0" fontId="17" fillId="2" borderId="0" xfId="0" applyFont="1" applyFill="1" applyAlignment="1">
      <alignment horizontal="center" vertical="top"/>
    </xf>
    <xf numFmtId="0" fontId="21" fillId="15" borderId="10" xfId="12" applyFont="1" applyFill="1" applyBorder="1" applyAlignment="1">
      <alignment horizontal="center" vertical="center"/>
    </xf>
    <xf numFmtId="0" fontId="21" fillId="15" borderId="11" xfId="12" applyFont="1" applyFill="1" applyBorder="1" applyAlignment="1">
      <alignment horizontal="center" vertical="center"/>
    </xf>
    <xf numFmtId="0" fontId="21" fillId="15" borderId="12" xfId="12" applyFont="1" applyFill="1" applyBorder="1" applyAlignment="1">
      <alignment horizontal="center" vertical="center"/>
    </xf>
    <xf numFmtId="0" fontId="23" fillId="15" borderId="11" xfId="7" applyFont="1" applyFill="1" applyBorder="1" applyAlignment="1">
      <alignment horizontal="center" vertical="center"/>
    </xf>
    <xf numFmtId="0" fontId="23" fillId="15" borderId="12" xfId="7" applyFont="1" applyFill="1" applyBorder="1" applyAlignment="1">
      <alignment horizontal="center" vertical="center"/>
    </xf>
    <xf numFmtId="43" fontId="21" fillId="9" borderId="10" xfId="12" applyNumberFormat="1" applyFont="1" applyFill="1" applyBorder="1" applyAlignment="1">
      <alignment vertical="center" wrapText="1"/>
    </xf>
    <xf numFmtId="0" fontId="0" fillId="2" borderId="11" xfId="0" applyFill="1" applyBorder="1" applyAlignment="1">
      <alignment vertical="top"/>
    </xf>
    <xf numFmtId="43" fontId="21" fillId="9" borderId="5" xfId="12" applyNumberFormat="1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1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top" wrapText="1"/>
    </xf>
    <xf numFmtId="164" fontId="2" fillId="2" borderId="0" xfId="7" applyNumberFormat="1" applyFont="1" applyFill="1" applyAlignment="1">
      <alignment horizontal="center" vertical="top"/>
    </xf>
  </cellXfs>
  <cellStyles count="15">
    <cellStyle name="Comma" xfId="10" builtinId="3"/>
    <cellStyle name="Comma 2" xfId="14" xr:uid="{ABC22C80-0ADB-416C-8A47-D8B6451A707A}"/>
    <cellStyle name="Currency" xfId="1" builtinId="4"/>
    <cellStyle name="Currency 2" xfId="3" xr:uid="{00000000-0005-0000-0000-000002000000}"/>
    <cellStyle name="Currency 2 2" xfId="8" xr:uid="{00000000-0005-0000-0000-000003000000}"/>
    <cellStyle name="Currency 2 3" xfId="6" xr:uid="{00000000-0005-0000-0000-000004000000}"/>
    <cellStyle name="Currency 3" xfId="13" xr:uid="{5B7A5C69-F787-42D5-B730-11EABF896D34}"/>
    <cellStyle name="Normal" xfId="0" builtinId="0"/>
    <cellStyle name="Normal 2" xfId="2" xr:uid="{00000000-0005-0000-0000-000006000000}"/>
    <cellStyle name="Normal 2 2" xfId="7" xr:uid="{00000000-0005-0000-0000-000007000000}"/>
    <cellStyle name="Normal 2 3" xfId="5" xr:uid="{00000000-0005-0000-0000-000008000000}"/>
    <cellStyle name="Normal 3" xfId="4" xr:uid="{00000000-0005-0000-0000-000009000000}"/>
    <cellStyle name="Normal 4" xfId="9" xr:uid="{00000000-0005-0000-0000-00000A000000}"/>
    <cellStyle name="Normal 4 2" xfId="11" xr:uid="{00000000-0005-0000-0000-00000B000000}"/>
    <cellStyle name="Normal 5" xfId="12" xr:uid="{27E971B0-5D74-4AF6-A62C-50A106FC09DA}"/>
  </cellStyles>
  <dxfs count="0"/>
  <tableStyles count="0" defaultTableStyle="TableStyleMedium9" defaultPivotStyle="PivotStyleLight16"/>
  <colors>
    <mruColors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111616</xdr:colOff>
      <xdr:row>19</xdr:row>
      <xdr:rowOff>0</xdr:rowOff>
    </xdr:from>
    <xdr:ext cx="3660913" cy="159511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ECE2493-A08D-4735-9AA8-85D236C47266}"/>
            </a:ext>
          </a:extLst>
        </xdr:cNvPr>
        <xdr:cNvSpPr txBox="1"/>
      </xdr:nvSpPr>
      <xdr:spPr>
        <a:xfrm rot="19835995">
          <a:off x="8691443" y="2590669"/>
          <a:ext cx="3660913" cy="1595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600">
              <a:solidFill>
                <a:schemeClr val="tx1">
                  <a:alpha val="42000"/>
                </a:schemeClr>
              </a:solidFill>
            </a:rPr>
            <a:t>DRAFT</a:t>
          </a:r>
          <a:endParaRPr lang="en-US" sz="1100">
            <a:solidFill>
              <a:schemeClr val="tx1">
                <a:alpha val="42000"/>
              </a:schemeClr>
            </a:solidFill>
          </a:endParaRPr>
        </a:p>
      </xdr:txBody>
    </xdr:sp>
    <xdr:clientData/>
  </xdr:oneCellAnchor>
  <xdr:twoCellAnchor editAs="oneCell">
    <xdr:from>
      <xdr:col>9</xdr:col>
      <xdr:colOff>165588</xdr:colOff>
      <xdr:row>0</xdr:row>
      <xdr:rowOff>0</xdr:rowOff>
    </xdr:from>
    <xdr:to>
      <xdr:col>15</xdr:col>
      <xdr:colOff>71782</xdr:colOff>
      <xdr:row>20</xdr:row>
      <xdr:rowOff>378033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6AC5B-DEC8-49FE-8A74-BC7874B3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2569" y="0"/>
          <a:ext cx="5892292" cy="6593231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109904</xdr:colOff>
      <xdr:row>0</xdr:row>
      <xdr:rowOff>51288</xdr:rowOff>
    </xdr:from>
    <xdr:to>
      <xdr:col>1</xdr:col>
      <xdr:colOff>668329</xdr:colOff>
      <xdr:row>3</xdr:row>
      <xdr:rowOff>104376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D3F8EC-1E33-40A3-84BB-268EC7B26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04" y="51288"/>
          <a:ext cx="1230347" cy="734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517208</xdr:colOff>
      <xdr:row>27</xdr:row>
      <xdr:rowOff>0</xdr:rowOff>
    </xdr:from>
    <xdr:ext cx="3660913" cy="159511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5C7623-013E-46D5-920D-2E7A5C3BBF26}"/>
            </a:ext>
          </a:extLst>
        </xdr:cNvPr>
        <xdr:cNvSpPr txBox="1"/>
      </xdr:nvSpPr>
      <xdr:spPr>
        <a:xfrm rot="19835995">
          <a:off x="15239048" y="5867897"/>
          <a:ext cx="3660913" cy="15951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600">
              <a:solidFill>
                <a:schemeClr val="tx1">
                  <a:alpha val="42000"/>
                </a:schemeClr>
              </a:solidFill>
            </a:rPr>
            <a:t>DRAFT</a:t>
          </a:r>
          <a:endParaRPr lang="en-US" sz="1100">
            <a:solidFill>
              <a:schemeClr val="tx1">
                <a:alpha val="42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149088</xdr:colOff>
      <xdr:row>0</xdr:row>
      <xdr:rowOff>115956</xdr:rowOff>
    </xdr:from>
    <xdr:to>
      <xdr:col>1</xdr:col>
      <xdr:colOff>841680</xdr:colOff>
      <xdr:row>4</xdr:row>
      <xdr:rowOff>72821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80D531-D580-4E3A-B49D-48C69645F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88" y="115956"/>
          <a:ext cx="1027044" cy="6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106680</xdr:rowOff>
    </xdr:from>
    <xdr:to>
      <xdr:col>1</xdr:col>
      <xdr:colOff>129540</xdr:colOff>
      <xdr:row>4</xdr:row>
      <xdr:rowOff>15903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D4EE98-9BAD-42BD-8F8C-5D6684FA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274320"/>
          <a:ext cx="647700" cy="663603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449580</xdr:colOff>
      <xdr:row>1</xdr:row>
      <xdr:rowOff>144780</xdr:rowOff>
    </xdr:from>
    <xdr:to>
      <xdr:col>4</xdr:col>
      <xdr:colOff>201930</xdr:colOff>
      <xdr:row>3</xdr:row>
      <xdr:rowOff>28675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37A4E7-A9EE-47B6-9B97-378B0ED20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23" t="25000" r="10511" b="27462"/>
        <a:stretch/>
      </xdr:blipFill>
      <xdr:spPr>
        <a:xfrm>
          <a:off x="1059180" y="312420"/>
          <a:ext cx="1581150" cy="47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Q64"/>
  <sheetViews>
    <sheetView topLeftCell="A13" zoomScale="85" zoomScaleNormal="85" workbookViewId="0">
      <selection activeCell="H22" sqref="H22"/>
    </sheetView>
  </sheetViews>
  <sheetFormatPr defaultColWidth="9.296875" defaultRowHeight="12.5" x14ac:dyDescent="0.3"/>
  <cols>
    <col min="1" max="1" width="11.69921875" style="1" customWidth="1"/>
    <col min="2" max="2" width="48.296875" style="1" customWidth="1"/>
    <col min="3" max="4" width="8.796875" style="1" bestFit="1" customWidth="1"/>
    <col min="5" max="5" width="10.69921875" style="1" bestFit="1" customWidth="1"/>
    <col min="6" max="6" width="13.296875" style="1" customWidth="1"/>
    <col min="7" max="7" width="11.3984375" style="1" customWidth="1"/>
    <col min="8" max="8" width="24.3984375" style="1" bestFit="1" customWidth="1"/>
    <col min="9" max="9" width="45.3984375" style="1" customWidth="1"/>
    <col min="10" max="10" width="22.3984375" style="1" customWidth="1"/>
    <col min="11" max="11" width="20.19921875" style="1" customWidth="1"/>
    <col min="12" max="12" width="17" style="1" bestFit="1" customWidth="1"/>
    <col min="13" max="13" width="15.796875" style="1" bestFit="1" customWidth="1"/>
    <col min="14" max="16" width="9.296875" style="1"/>
    <col min="17" max="17" width="15.796875" style="1" bestFit="1" customWidth="1"/>
    <col min="18" max="16384" width="9.296875" style="1"/>
  </cols>
  <sheetData>
    <row r="1" spans="1:11" ht="18" x14ac:dyDescent="0.3">
      <c r="A1" s="117"/>
      <c r="B1" s="117"/>
      <c r="C1" s="117"/>
      <c r="D1" s="117"/>
      <c r="E1" s="117"/>
      <c r="F1" s="117"/>
      <c r="G1" s="117"/>
      <c r="H1" s="117"/>
      <c r="I1" s="118" t="s">
        <v>0</v>
      </c>
      <c r="J1" s="156"/>
      <c r="K1" s="156"/>
    </row>
    <row r="2" spans="1:11" ht="17.5" x14ac:dyDescent="0.3">
      <c r="A2" s="117"/>
      <c r="B2" s="117"/>
      <c r="C2" s="119"/>
      <c r="D2" s="117"/>
      <c r="E2" s="117"/>
      <c r="F2" s="120" t="s">
        <v>1</v>
      </c>
      <c r="G2" s="247" t="s">
        <v>2</v>
      </c>
      <c r="H2" s="247"/>
      <c r="I2" s="247"/>
      <c r="J2" s="156"/>
      <c r="K2" s="156"/>
    </row>
    <row r="3" spans="1:11" ht="18" x14ac:dyDescent="0.3">
      <c r="A3" s="117"/>
      <c r="B3" s="117"/>
      <c r="C3" s="117"/>
      <c r="D3" s="117"/>
      <c r="E3" s="117"/>
      <c r="F3" s="120" t="s">
        <v>3</v>
      </c>
      <c r="G3" s="248" t="s">
        <v>4</v>
      </c>
      <c r="H3" s="249"/>
      <c r="I3" s="249"/>
      <c r="J3" s="156"/>
      <c r="K3" s="156"/>
    </row>
    <row r="4" spans="1:11" ht="17.5" x14ac:dyDescent="0.3">
      <c r="A4" s="117"/>
      <c r="B4" s="117"/>
      <c r="C4" s="117"/>
      <c r="D4" s="120"/>
      <c r="E4" s="117"/>
      <c r="F4" s="120" t="s">
        <v>5</v>
      </c>
      <c r="G4" s="250">
        <v>45274</v>
      </c>
      <c r="H4" s="250"/>
      <c r="I4" s="250"/>
      <c r="J4" s="156"/>
      <c r="K4" s="156"/>
    </row>
    <row r="5" spans="1:11" ht="17.5" x14ac:dyDescent="0.3">
      <c r="A5" s="117"/>
      <c r="B5" s="117"/>
      <c r="C5" s="117"/>
      <c r="D5" s="117"/>
      <c r="E5" s="117"/>
      <c r="F5" s="117"/>
      <c r="G5" s="117"/>
      <c r="H5" s="117"/>
      <c r="I5" s="121"/>
      <c r="J5" s="156"/>
      <c r="K5" s="156"/>
    </row>
    <row r="6" spans="1:11" ht="35" x14ac:dyDescent="0.3">
      <c r="A6" s="122" t="s">
        <v>6</v>
      </c>
      <c r="B6" s="246" t="s">
        <v>7</v>
      </c>
      <c r="C6" s="246"/>
      <c r="D6" s="246"/>
      <c r="E6" s="246" t="s">
        <v>8</v>
      </c>
      <c r="F6" s="246"/>
      <c r="G6" s="122" t="s">
        <v>9</v>
      </c>
      <c r="H6" s="122" t="s">
        <v>10</v>
      </c>
      <c r="I6" s="122" t="s">
        <v>11</v>
      </c>
      <c r="J6" s="156"/>
      <c r="K6" s="156"/>
    </row>
    <row r="7" spans="1:11" s="2" customFormat="1" ht="18" x14ac:dyDescent="0.3">
      <c r="A7" s="244" t="s">
        <v>12</v>
      </c>
      <c r="B7" s="244"/>
      <c r="C7" s="244"/>
      <c r="D7" s="244"/>
      <c r="E7" s="244"/>
      <c r="F7" s="244"/>
      <c r="G7" s="244"/>
      <c r="H7" s="244"/>
      <c r="I7" s="244"/>
      <c r="J7" s="157"/>
      <c r="K7" s="157"/>
    </row>
    <row r="8" spans="1:11" s="2" customFormat="1" ht="17.5" x14ac:dyDescent="0.3">
      <c r="A8" s="123">
        <v>1</v>
      </c>
      <c r="B8" s="245" t="s">
        <v>13</v>
      </c>
      <c r="C8" s="245"/>
      <c r="D8" s="245"/>
      <c r="E8" s="236"/>
      <c r="F8" s="237"/>
      <c r="G8" s="238"/>
      <c r="H8" s="124">
        <f>'SCRRA Form DPM 16'!G9</f>
        <v>309458.38574</v>
      </c>
      <c r="I8" s="125" t="s">
        <v>14</v>
      </c>
      <c r="J8" s="157"/>
      <c r="K8" s="157"/>
    </row>
    <row r="9" spans="1:11" s="2" customFormat="1" ht="17.5" x14ac:dyDescent="0.3">
      <c r="A9" s="123">
        <f>+A8+1</f>
        <v>2</v>
      </c>
      <c r="B9" s="245" t="s">
        <v>15</v>
      </c>
      <c r="C9" s="245"/>
      <c r="D9" s="245"/>
      <c r="E9" s="236"/>
      <c r="F9" s="237"/>
      <c r="G9" s="238"/>
      <c r="H9" s="124">
        <f>SUM('SCRRA Form DPM 16'!G10:G13)</f>
        <v>70000</v>
      </c>
      <c r="I9" s="125"/>
      <c r="J9" s="157"/>
      <c r="K9" s="157"/>
    </row>
    <row r="10" spans="1:11" s="2" customFormat="1" ht="17.5" x14ac:dyDescent="0.3">
      <c r="A10" s="123">
        <f t="shared" ref="A10:A12" si="0">+A9+1</f>
        <v>3</v>
      </c>
      <c r="B10" s="245" t="s">
        <v>16</v>
      </c>
      <c r="C10" s="245"/>
      <c r="D10" s="245"/>
      <c r="E10" s="236"/>
      <c r="F10" s="237"/>
      <c r="G10" s="238"/>
      <c r="H10" s="124">
        <f>SUM('SCRRA Form DPM 16'!G16:G16)</f>
        <v>75000</v>
      </c>
      <c r="I10" s="125"/>
      <c r="J10" s="157"/>
      <c r="K10" s="157"/>
    </row>
    <row r="11" spans="1:11" s="2" customFormat="1" ht="17.5" x14ac:dyDescent="0.3">
      <c r="A11" s="123">
        <f t="shared" si="0"/>
        <v>4</v>
      </c>
      <c r="B11" s="245" t="s">
        <v>17</v>
      </c>
      <c r="C11" s="245"/>
      <c r="D11" s="245"/>
      <c r="E11" s="236"/>
      <c r="F11" s="237"/>
      <c r="G11" s="238"/>
      <c r="H11" s="124">
        <f>SUM('SCRRA Form DPM 16'!G19:G37)</f>
        <v>609408.40599999996</v>
      </c>
      <c r="I11" s="125"/>
      <c r="J11" s="157"/>
      <c r="K11" s="157"/>
    </row>
    <row r="12" spans="1:11" s="2" customFormat="1" ht="18" x14ac:dyDescent="0.3">
      <c r="A12" s="123">
        <f t="shared" si="0"/>
        <v>5</v>
      </c>
      <c r="B12" s="245" t="s">
        <v>18</v>
      </c>
      <c r="C12" s="245"/>
      <c r="D12" s="245"/>
      <c r="E12" s="236"/>
      <c r="F12" s="237"/>
      <c r="G12" s="238"/>
      <c r="H12" s="124">
        <f>SUM('SCRRA Form DPM 16'!G41:G103)</f>
        <v>2100052.5614</v>
      </c>
      <c r="I12" s="126"/>
      <c r="J12" s="157"/>
      <c r="K12" s="157"/>
    </row>
    <row r="13" spans="1:11" s="3" customFormat="1" ht="18" x14ac:dyDescent="0.3">
      <c r="A13" s="242" t="s">
        <v>19</v>
      </c>
      <c r="B13" s="242"/>
      <c r="C13" s="242"/>
      <c r="D13" s="242"/>
      <c r="E13" s="242"/>
      <c r="F13" s="242"/>
      <c r="G13" s="242"/>
      <c r="H13" s="127">
        <f>SUM(H8:H12)</f>
        <v>3163919.3531400003</v>
      </c>
      <c r="I13" s="128"/>
      <c r="J13" s="158"/>
      <c r="K13" s="8"/>
    </row>
    <row r="14" spans="1:11" s="3" customFormat="1" ht="18" x14ac:dyDescent="0.3">
      <c r="A14" s="244" t="s">
        <v>20</v>
      </c>
      <c r="B14" s="244"/>
      <c r="C14" s="244"/>
      <c r="D14" s="244"/>
      <c r="E14" s="244"/>
      <c r="F14" s="244"/>
      <c r="G14" s="244"/>
      <c r="H14" s="244"/>
      <c r="I14" s="244"/>
      <c r="J14" s="8"/>
      <c r="K14" s="8"/>
    </row>
    <row r="15" spans="1:11" s="3" customFormat="1" ht="17.5" x14ac:dyDescent="0.3">
      <c r="A15" s="123">
        <v>6</v>
      </c>
      <c r="B15" s="245" t="s">
        <v>21</v>
      </c>
      <c r="C15" s="245"/>
      <c r="D15" s="245"/>
      <c r="E15" s="235"/>
      <c r="F15" s="235"/>
      <c r="G15" s="235"/>
      <c r="H15" s="129">
        <v>378829</v>
      </c>
      <c r="I15" s="125" t="s">
        <v>22</v>
      </c>
      <c r="J15" s="8"/>
      <c r="K15" s="8"/>
    </row>
    <row r="16" spans="1:11" s="3" customFormat="1" ht="35" x14ac:dyDescent="0.3">
      <c r="A16" s="123">
        <f>A15+1</f>
        <v>7</v>
      </c>
      <c r="B16" s="245" t="s">
        <v>23</v>
      </c>
      <c r="C16" s="245"/>
      <c r="D16" s="245"/>
      <c r="E16" s="235"/>
      <c r="F16" s="235"/>
      <c r="G16" s="235"/>
      <c r="H16" s="129">
        <f>947539-81027</f>
        <v>866512</v>
      </c>
      <c r="I16" s="125" t="s">
        <v>24</v>
      </c>
      <c r="J16" s="8"/>
      <c r="K16" s="8"/>
    </row>
    <row r="17" spans="1:17" s="3" customFormat="1" ht="17.5" x14ac:dyDescent="0.3">
      <c r="A17" s="123">
        <f t="shared" ref="A17:A32" si="1">A16+1</f>
        <v>8</v>
      </c>
      <c r="B17" s="245" t="s">
        <v>25</v>
      </c>
      <c r="C17" s="245"/>
      <c r="D17" s="245"/>
      <c r="E17" s="236"/>
      <c r="F17" s="237"/>
      <c r="G17" s="238"/>
      <c r="H17" s="130">
        <v>81027</v>
      </c>
      <c r="I17" s="125"/>
      <c r="J17" s="8"/>
      <c r="K17" s="8"/>
      <c r="L17" s="8"/>
      <c r="M17" s="8"/>
      <c r="N17" s="8"/>
      <c r="O17" s="8"/>
      <c r="P17" s="8"/>
      <c r="Q17" s="8"/>
    </row>
    <row r="18" spans="1:17" s="3" customFormat="1" ht="17.5" x14ac:dyDescent="0.3">
      <c r="A18" s="123">
        <f t="shared" si="1"/>
        <v>9</v>
      </c>
      <c r="B18" s="154" t="s">
        <v>26</v>
      </c>
      <c r="C18" s="125"/>
      <c r="D18" s="155">
        <v>6.5000000000000002E-2</v>
      </c>
      <c r="E18" s="151"/>
      <c r="F18" s="152"/>
      <c r="G18" s="153"/>
      <c r="H18" s="130">
        <f>D18*H13</f>
        <v>205654.75795410003</v>
      </c>
      <c r="I18" s="125"/>
      <c r="J18" s="8"/>
      <c r="K18" s="8"/>
      <c r="L18" s="8"/>
      <c r="M18" s="8"/>
      <c r="N18" s="8"/>
      <c r="O18" s="8"/>
      <c r="P18" s="8"/>
      <c r="Q18" s="8"/>
    </row>
    <row r="19" spans="1:17" s="3" customFormat="1" ht="52.5" x14ac:dyDescent="0.3">
      <c r="A19" s="123">
        <f t="shared" si="1"/>
        <v>10</v>
      </c>
      <c r="B19" s="131" t="s">
        <v>27</v>
      </c>
      <c r="C19" s="125"/>
      <c r="D19" s="132">
        <v>0.25</v>
      </c>
      <c r="E19" s="235"/>
      <c r="F19" s="235"/>
      <c r="G19" s="235"/>
      <c r="H19" s="129">
        <f>$H$13*D19</f>
        <v>790979.83828500006</v>
      </c>
      <c r="I19" s="125" t="s">
        <v>28</v>
      </c>
      <c r="J19" s="8"/>
      <c r="K19" s="8"/>
      <c r="L19" s="8"/>
      <c r="M19" s="8"/>
      <c r="N19" s="8"/>
      <c r="O19" s="8"/>
      <c r="P19" s="8"/>
      <c r="Q19" s="8"/>
    </row>
    <row r="20" spans="1:17" s="3" customFormat="1" ht="35" x14ac:dyDescent="0.3">
      <c r="A20" s="123">
        <f t="shared" si="1"/>
        <v>11</v>
      </c>
      <c r="B20" s="131" t="s">
        <v>29</v>
      </c>
      <c r="C20" s="125" t="s">
        <v>30</v>
      </c>
      <c r="D20" s="132">
        <v>0.04</v>
      </c>
      <c r="E20" s="253"/>
      <c r="F20" s="253"/>
      <c r="G20" s="253"/>
      <c r="H20" s="129">
        <f>$H$13*D20</f>
        <v>126556.77412560002</v>
      </c>
      <c r="I20" s="125" t="s">
        <v>31</v>
      </c>
      <c r="J20" s="8"/>
      <c r="K20" s="8"/>
      <c r="L20" s="8"/>
      <c r="M20" s="8"/>
      <c r="N20" s="8"/>
      <c r="O20" s="8"/>
      <c r="P20" s="8"/>
      <c r="Q20" s="158"/>
    </row>
    <row r="21" spans="1:17" s="3" customFormat="1" ht="35" x14ac:dyDescent="0.3">
      <c r="A21" s="123">
        <f t="shared" si="1"/>
        <v>12</v>
      </c>
      <c r="B21" s="131" t="s">
        <v>32</v>
      </c>
      <c r="C21" s="125" t="s">
        <v>30</v>
      </c>
      <c r="D21" s="132">
        <v>0.08</v>
      </c>
      <c r="E21" s="235"/>
      <c r="F21" s="235"/>
      <c r="G21" s="235"/>
      <c r="H21" s="129">
        <f t="shared" ref="H21:H23" si="2">$H$13*D21</f>
        <v>253113.54825120003</v>
      </c>
      <c r="I21" s="125" t="s">
        <v>31</v>
      </c>
      <c r="J21" s="8"/>
      <c r="K21" s="8"/>
      <c r="L21" s="8"/>
      <c r="M21" s="8"/>
      <c r="N21" s="8"/>
      <c r="O21" s="8"/>
      <c r="P21" s="8"/>
      <c r="Q21" s="8"/>
    </row>
    <row r="22" spans="1:17" s="3" customFormat="1" ht="17.5" x14ac:dyDescent="0.3">
      <c r="A22" s="123">
        <f t="shared" si="1"/>
        <v>13</v>
      </c>
      <c r="B22" s="131" t="s">
        <v>33</v>
      </c>
      <c r="C22" s="125" t="s">
        <v>34</v>
      </c>
      <c r="D22" s="132"/>
      <c r="E22" s="235"/>
      <c r="F22" s="235"/>
      <c r="G22" s="235"/>
      <c r="H22" s="129">
        <f>385*2000</f>
        <v>770000</v>
      </c>
      <c r="I22" s="125" t="s">
        <v>35</v>
      </c>
      <c r="J22" s="8"/>
      <c r="K22" s="8"/>
      <c r="L22" s="8"/>
      <c r="M22" s="8"/>
      <c r="N22" s="8"/>
      <c r="O22" s="8"/>
      <c r="P22" s="8"/>
      <c r="Q22" s="8"/>
    </row>
    <row r="23" spans="1:17" s="3" customFormat="1" ht="75" customHeight="1" x14ac:dyDescent="0.3">
      <c r="A23" s="123">
        <f t="shared" si="1"/>
        <v>14</v>
      </c>
      <c r="B23" s="131" t="s">
        <v>36</v>
      </c>
      <c r="C23" s="125" t="s">
        <v>30</v>
      </c>
      <c r="D23" s="132">
        <v>0.15</v>
      </c>
      <c r="E23" s="235"/>
      <c r="F23" s="235"/>
      <c r="G23" s="235"/>
      <c r="H23" s="129">
        <f t="shared" si="2"/>
        <v>474587.902971</v>
      </c>
      <c r="I23" s="133" t="s">
        <v>37</v>
      </c>
      <c r="J23" s="8"/>
      <c r="K23" s="8"/>
      <c r="L23" s="8"/>
      <c r="M23" s="8"/>
      <c r="N23" s="8"/>
      <c r="O23" s="8"/>
      <c r="P23" s="8"/>
      <c r="Q23" s="8"/>
    </row>
    <row r="24" spans="1:17" s="3" customFormat="1" ht="17.5" x14ac:dyDescent="0.3">
      <c r="A24" s="123">
        <f t="shared" si="1"/>
        <v>15</v>
      </c>
      <c r="B24" s="251" t="s">
        <v>38</v>
      </c>
      <c r="C24" s="252"/>
      <c r="D24" s="252"/>
      <c r="E24" s="235"/>
      <c r="F24" s="235"/>
      <c r="G24" s="235"/>
      <c r="H24" s="134" t="s">
        <v>39</v>
      </c>
      <c r="I24" s="135"/>
      <c r="J24" s="8"/>
      <c r="K24" s="8"/>
      <c r="L24" s="8"/>
      <c r="M24" s="8"/>
      <c r="N24" s="8"/>
      <c r="O24" s="8"/>
      <c r="P24" s="8"/>
      <c r="Q24" s="8"/>
    </row>
    <row r="25" spans="1:17" s="3" customFormat="1" ht="17.5" x14ac:dyDescent="0.3">
      <c r="A25" s="123">
        <f t="shared" si="1"/>
        <v>16</v>
      </c>
      <c r="B25" s="239" t="s">
        <v>40</v>
      </c>
      <c r="C25" s="239"/>
      <c r="D25" s="239"/>
      <c r="E25" s="235"/>
      <c r="F25" s="235"/>
      <c r="G25" s="235"/>
      <c r="H25" s="134" t="s">
        <v>39</v>
      </c>
      <c r="I25" s="136"/>
      <c r="J25" s="8"/>
      <c r="K25" s="8"/>
      <c r="L25" s="8"/>
      <c r="M25" s="8"/>
      <c r="N25" s="8"/>
      <c r="O25" s="8"/>
      <c r="P25" s="8"/>
      <c r="Q25" s="8"/>
    </row>
    <row r="26" spans="1:17" s="3" customFormat="1" ht="17.5" x14ac:dyDescent="0.3">
      <c r="A26" s="123">
        <f t="shared" si="1"/>
        <v>17</v>
      </c>
      <c r="B26" s="239" t="s">
        <v>41</v>
      </c>
      <c r="C26" s="240"/>
      <c r="D26" s="240"/>
      <c r="E26" s="235"/>
      <c r="F26" s="235"/>
      <c r="G26" s="235"/>
      <c r="H26" s="134" t="s">
        <v>39</v>
      </c>
      <c r="I26" s="136"/>
      <c r="J26" s="8"/>
      <c r="K26" s="8"/>
      <c r="L26" s="8"/>
      <c r="M26" s="8"/>
      <c r="N26" s="8"/>
      <c r="O26" s="8"/>
      <c r="P26" s="8"/>
      <c r="Q26" s="8"/>
    </row>
    <row r="27" spans="1:17" s="3" customFormat="1" ht="17.5" x14ac:dyDescent="0.3">
      <c r="A27" s="123">
        <f t="shared" si="1"/>
        <v>18</v>
      </c>
      <c r="B27" s="239" t="s">
        <v>42</v>
      </c>
      <c r="C27" s="240"/>
      <c r="D27" s="240"/>
      <c r="E27" s="235"/>
      <c r="F27" s="235"/>
      <c r="G27" s="235"/>
      <c r="H27" s="134" t="s">
        <v>39</v>
      </c>
      <c r="I27" s="136"/>
      <c r="J27" s="8"/>
      <c r="K27" s="8"/>
      <c r="L27" s="8"/>
      <c r="M27" s="8"/>
      <c r="N27" s="8"/>
      <c r="O27" s="8"/>
      <c r="P27" s="8"/>
      <c r="Q27" s="8"/>
    </row>
    <row r="28" spans="1:17" s="3" customFormat="1" ht="17.5" x14ac:dyDescent="0.3">
      <c r="A28" s="123">
        <f t="shared" si="1"/>
        <v>19</v>
      </c>
      <c r="B28" s="257" t="s">
        <v>43</v>
      </c>
      <c r="C28" s="258"/>
      <c r="D28" s="258"/>
      <c r="E28" s="235"/>
      <c r="F28" s="235"/>
      <c r="G28" s="235"/>
      <c r="H28" s="134" t="s">
        <v>39</v>
      </c>
      <c r="I28" s="133"/>
      <c r="J28" s="8"/>
      <c r="K28" s="8"/>
      <c r="L28" s="8"/>
      <c r="M28" s="8"/>
      <c r="N28" s="8"/>
      <c r="O28" s="8"/>
      <c r="P28" s="8"/>
      <c r="Q28" s="8"/>
    </row>
    <row r="29" spans="1:17" s="3" customFormat="1" ht="35" x14ac:dyDescent="0.3">
      <c r="A29" s="123">
        <f t="shared" si="1"/>
        <v>20</v>
      </c>
      <c r="B29" s="239" t="s">
        <v>44</v>
      </c>
      <c r="C29" s="240"/>
      <c r="D29" s="240"/>
      <c r="E29" s="235"/>
      <c r="F29" s="235"/>
      <c r="G29" s="235"/>
      <c r="H29" s="130">
        <v>25000</v>
      </c>
      <c r="I29" s="136" t="s">
        <v>45</v>
      </c>
      <c r="J29" s="8"/>
      <c r="K29" s="8"/>
      <c r="L29" s="8"/>
      <c r="M29" s="8"/>
      <c r="N29" s="8"/>
      <c r="O29" s="8"/>
      <c r="P29" s="8"/>
      <c r="Q29" s="8"/>
    </row>
    <row r="30" spans="1:17" s="3" customFormat="1" ht="17.5" x14ac:dyDescent="0.3">
      <c r="A30" s="123">
        <f t="shared" si="1"/>
        <v>21</v>
      </c>
      <c r="B30" s="254" t="s">
        <v>46</v>
      </c>
      <c r="C30" s="255"/>
      <c r="D30" s="256"/>
      <c r="E30" s="236"/>
      <c r="F30" s="237"/>
      <c r="G30" s="238"/>
      <c r="H30" s="134" t="s">
        <v>39</v>
      </c>
      <c r="I30" s="125"/>
      <c r="J30" s="8"/>
      <c r="K30" s="8"/>
      <c r="L30" s="8"/>
      <c r="M30" s="8"/>
      <c r="N30" s="8"/>
      <c r="O30" s="8"/>
      <c r="P30" s="8"/>
      <c r="Q30" s="8"/>
    </row>
    <row r="31" spans="1:17" s="3" customFormat="1" ht="17.5" x14ac:dyDescent="0.3">
      <c r="A31" s="123">
        <f t="shared" si="1"/>
        <v>22</v>
      </c>
      <c r="B31" s="243" t="s">
        <v>47</v>
      </c>
      <c r="C31" s="243"/>
      <c r="D31" s="243"/>
      <c r="E31" s="235"/>
      <c r="F31" s="235"/>
      <c r="G31" s="235"/>
      <c r="H31" s="134" t="s">
        <v>39</v>
      </c>
      <c r="I31" s="125"/>
      <c r="J31" s="8"/>
      <c r="K31" s="8"/>
      <c r="L31" s="8"/>
      <c r="M31" s="8"/>
      <c r="N31" s="8"/>
      <c r="O31" s="8"/>
      <c r="P31" s="8"/>
      <c r="Q31" s="8"/>
    </row>
    <row r="32" spans="1:17" s="3" customFormat="1" ht="52.5" x14ac:dyDescent="0.3">
      <c r="A32" s="123">
        <f t="shared" si="1"/>
        <v>23</v>
      </c>
      <c r="B32" s="240" t="s">
        <v>48</v>
      </c>
      <c r="C32" s="240"/>
      <c r="D32" s="137">
        <v>0.04</v>
      </c>
      <c r="E32" s="235"/>
      <c r="F32" s="235"/>
      <c r="G32" s="235"/>
      <c r="H32" s="130">
        <f>H$13*D32</f>
        <v>126556.77412560002</v>
      </c>
      <c r="I32" s="133" t="s">
        <v>49</v>
      </c>
      <c r="J32" s="8"/>
      <c r="K32" s="8"/>
      <c r="L32" s="8"/>
      <c r="M32" s="8"/>
      <c r="N32" s="8"/>
      <c r="O32" s="8"/>
      <c r="P32" s="8"/>
      <c r="Q32" s="8"/>
    </row>
    <row r="33" spans="1:11" s="3" customFormat="1" ht="18" x14ac:dyDescent="0.3">
      <c r="A33" s="242" t="s">
        <v>50</v>
      </c>
      <c r="B33" s="242"/>
      <c r="C33" s="242"/>
      <c r="D33" s="242"/>
      <c r="E33" s="242"/>
      <c r="F33" s="242"/>
      <c r="G33" s="242"/>
      <c r="H33" s="138">
        <f>SUM(H15:H32)</f>
        <v>4098817.5957125006</v>
      </c>
      <c r="I33" s="139"/>
      <c r="J33" s="158"/>
      <c r="K33" s="8"/>
    </row>
    <row r="34" spans="1:11" customFormat="1" ht="35" x14ac:dyDescent="0.3">
      <c r="A34" s="140">
        <f>A32+1</f>
        <v>24</v>
      </c>
      <c r="B34" s="141" t="s">
        <v>51</v>
      </c>
      <c r="C34" s="125" t="s">
        <v>30</v>
      </c>
      <c r="D34" s="142">
        <v>0.2</v>
      </c>
      <c r="E34" s="241"/>
      <c r="F34" s="241"/>
      <c r="G34" s="143"/>
      <c r="H34" s="144">
        <f>(SUM(H20:H32))*D34</f>
        <v>355162.99989467999</v>
      </c>
      <c r="I34" s="125" t="s">
        <v>31</v>
      </c>
      <c r="J34" s="158"/>
      <c r="K34" s="8"/>
    </row>
    <row r="35" spans="1:11" customFormat="1" ht="52.5" x14ac:dyDescent="0.3">
      <c r="A35" s="140">
        <f t="shared" ref="A35" si="3">+A34+1</f>
        <v>25</v>
      </c>
      <c r="B35" s="234" t="s">
        <v>52</v>
      </c>
      <c r="C35" s="234"/>
      <c r="D35" s="143" t="s">
        <v>53</v>
      </c>
      <c r="E35" s="145">
        <v>0.04</v>
      </c>
      <c r="F35" s="146" t="s">
        <v>54</v>
      </c>
      <c r="G35" s="147">
        <v>3</v>
      </c>
      <c r="H35" s="148">
        <f>(((H34+H33+H13)*(1+E35)^G35))-(H34+H33+H13)</f>
        <v>951201.45920036919</v>
      </c>
      <c r="I35" s="125" t="s">
        <v>55</v>
      </c>
    </row>
    <row r="36" spans="1:11" s="3" customFormat="1" ht="18" x14ac:dyDescent="0.3">
      <c r="A36" s="231" t="s">
        <v>56</v>
      </c>
      <c r="B36" s="232"/>
      <c r="C36" s="232"/>
      <c r="D36" s="232"/>
      <c r="E36" s="232"/>
      <c r="F36" s="232"/>
      <c r="G36" s="233"/>
      <c r="H36" s="149">
        <f>SUM(H13+H33+H34+H35)</f>
        <v>8569101.4079475496</v>
      </c>
      <c r="I36" s="150"/>
      <c r="J36" s="8"/>
      <c r="K36" s="8"/>
    </row>
    <row r="38" spans="1:11" x14ac:dyDescent="0.3">
      <c r="A38" s="156"/>
      <c r="B38" s="13"/>
      <c r="C38" s="14"/>
      <c r="D38" s="7"/>
      <c r="E38" s="6"/>
      <c r="F38" s="12"/>
      <c r="G38" s="5"/>
      <c r="H38" s="15"/>
      <c r="I38" s="156"/>
      <c r="J38" s="156"/>
      <c r="K38" s="156"/>
    </row>
    <row r="39" spans="1:11" x14ac:dyDescent="0.3">
      <c r="A39" s="156"/>
      <c r="B39" s="230"/>
      <c r="C39" s="230"/>
      <c r="D39" s="230"/>
      <c r="E39" s="230"/>
      <c r="F39" s="230"/>
      <c r="G39" s="5"/>
      <c r="H39" s="15"/>
      <c r="I39" s="156"/>
      <c r="J39" s="156"/>
      <c r="K39" s="156"/>
    </row>
    <row r="40" spans="1:11" x14ac:dyDescent="0.3">
      <c r="A40" s="156"/>
      <c r="B40" s="230"/>
      <c r="C40" s="230"/>
      <c r="D40" s="230"/>
      <c r="E40" s="230"/>
      <c r="F40" s="230"/>
      <c r="G40" s="5"/>
      <c r="H40" s="15"/>
      <c r="I40" s="156"/>
      <c r="J40" s="156"/>
      <c r="K40" s="156"/>
    </row>
    <row r="41" spans="1:11" x14ac:dyDescent="0.3">
      <c r="A41" s="156"/>
      <c r="B41" s="230"/>
      <c r="C41" s="230"/>
      <c r="D41" s="230"/>
      <c r="E41" s="230"/>
      <c r="F41" s="230"/>
      <c r="G41" s="5"/>
      <c r="H41" s="98"/>
      <c r="I41" s="156"/>
      <c r="J41" s="156"/>
      <c r="K41" s="156"/>
    </row>
    <row r="42" spans="1:11" x14ac:dyDescent="0.3">
      <c r="A42" s="156"/>
      <c r="B42" s="230"/>
      <c r="C42" s="230"/>
      <c r="D42" s="230"/>
      <c r="E42" s="230"/>
      <c r="F42" s="230"/>
      <c r="G42" s="5"/>
      <c r="H42" s="15"/>
      <c r="I42" s="156"/>
      <c r="J42" s="156"/>
      <c r="K42" s="156"/>
    </row>
    <row r="43" spans="1:11" x14ac:dyDescent="0.3">
      <c r="A43" s="156"/>
      <c r="B43" s="230"/>
      <c r="C43" s="230"/>
      <c r="D43" s="230"/>
      <c r="E43" s="230"/>
      <c r="F43" s="230"/>
      <c r="G43" s="5"/>
      <c r="H43" s="15"/>
      <c r="I43" s="156"/>
      <c r="J43" s="156"/>
      <c r="K43" s="156"/>
    </row>
    <row r="44" spans="1:11" x14ac:dyDescent="0.3">
      <c r="A44" s="156"/>
      <c r="B44" s="13"/>
      <c r="C44" s="14"/>
      <c r="D44" s="7"/>
      <c r="E44" s="6"/>
      <c r="F44" s="12"/>
      <c r="G44" s="5"/>
      <c r="H44" s="15"/>
      <c r="I44" s="156"/>
      <c r="J44" s="156"/>
      <c r="K44" s="156"/>
    </row>
    <row r="45" spans="1:11" x14ac:dyDescent="0.3">
      <c r="A45" s="156"/>
      <c r="B45" s="13"/>
      <c r="C45" s="14"/>
      <c r="D45" s="7"/>
      <c r="E45" s="6"/>
      <c r="F45" s="12"/>
      <c r="G45" s="5"/>
      <c r="H45" s="15"/>
      <c r="I45" s="156"/>
      <c r="J45" s="156"/>
      <c r="K45" s="156"/>
    </row>
    <row r="46" spans="1:11" x14ac:dyDescent="0.3">
      <c r="A46" s="156"/>
      <c r="B46" s="13"/>
      <c r="C46" s="14"/>
      <c r="D46" s="7"/>
      <c r="E46" s="6"/>
      <c r="F46" s="12"/>
      <c r="G46" s="5"/>
      <c r="H46" s="15"/>
      <c r="I46" s="156"/>
      <c r="J46" s="156"/>
      <c r="K46" s="156"/>
    </row>
    <row r="47" spans="1:11" x14ac:dyDescent="0.3">
      <c r="A47" s="156"/>
      <c r="B47" s="13"/>
      <c r="C47" s="14"/>
      <c r="D47" s="7"/>
      <c r="E47" s="6"/>
      <c r="F47" s="12"/>
      <c r="G47" s="5"/>
      <c r="H47" s="15"/>
      <c r="I47" s="156"/>
      <c r="J47" s="156"/>
      <c r="K47" s="156"/>
    </row>
    <row r="48" spans="1:11" x14ac:dyDescent="0.3">
      <c r="A48" s="156"/>
      <c r="B48" s="13"/>
      <c r="C48" s="14"/>
      <c r="D48" s="7"/>
      <c r="E48" s="6"/>
      <c r="F48" s="12"/>
      <c r="G48" s="5"/>
      <c r="H48" s="15"/>
      <c r="I48" s="156"/>
      <c r="J48" s="156"/>
      <c r="K48" s="156"/>
    </row>
    <row r="49" spans="2:8" x14ac:dyDescent="0.3">
      <c r="B49" s="13"/>
      <c r="C49" s="14"/>
      <c r="D49" s="7"/>
      <c r="E49" s="6"/>
      <c r="F49" s="12"/>
      <c r="G49" s="5"/>
      <c r="H49" s="15"/>
    </row>
    <row r="50" spans="2:8" x14ac:dyDescent="0.3">
      <c r="B50" s="13"/>
      <c r="C50" s="14"/>
      <c r="D50" s="7"/>
      <c r="E50" s="6"/>
      <c r="F50" s="12"/>
      <c r="G50" s="5"/>
      <c r="H50" s="15"/>
    </row>
    <row r="51" spans="2:8" x14ac:dyDescent="0.3">
      <c r="B51" s="13"/>
      <c r="C51" s="14"/>
      <c r="D51" s="7"/>
      <c r="E51" s="6"/>
      <c r="F51" s="12"/>
      <c r="G51" s="5"/>
      <c r="H51" s="15"/>
    </row>
    <row r="52" spans="2:8" x14ac:dyDescent="0.3">
      <c r="B52" s="13"/>
      <c r="C52" s="14"/>
      <c r="D52" s="7"/>
      <c r="E52" s="6"/>
      <c r="F52" s="12"/>
      <c r="G52" s="5"/>
      <c r="H52" s="15"/>
    </row>
    <row r="53" spans="2:8" x14ac:dyDescent="0.3">
      <c r="B53" s="13"/>
      <c r="C53" s="14"/>
      <c r="D53" s="7"/>
      <c r="E53" s="6"/>
      <c r="F53" s="12"/>
      <c r="G53" s="5"/>
      <c r="H53" s="15"/>
    </row>
    <row r="54" spans="2:8" x14ac:dyDescent="0.3">
      <c r="B54" s="13"/>
      <c r="C54" s="14"/>
      <c r="D54" s="7"/>
      <c r="E54" s="6"/>
      <c r="F54" s="12"/>
      <c r="G54" s="5"/>
      <c r="H54" s="15"/>
    </row>
    <row r="55" spans="2:8" x14ac:dyDescent="0.3">
      <c r="B55" s="13"/>
      <c r="C55" s="14"/>
      <c r="D55" s="7"/>
      <c r="E55" s="6"/>
      <c r="F55" s="12"/>
      <c r="G55" s="5"/>
      <c r="H55" s="15"/>
    </row>
    <row r="56" spans="2:8" x14ac:dyDescent="0.3">
      <c r="B56" s="13"/>
      <c r="C56" s="14"/>
      <c r="D56" s="7"/>
      <c r="E56" s="6"/>
      <c r="F56" s="12"/>
      <c r="G56" s="5"/>
      <c r="H56" s="15"/>
    </row>
    <row r="57" spans="2:8" x14ac:dyDescent="0.3">
      <c r="B57" s="13"/>
      <c r="C57" s="14"/>
      <c r="D57" s="7"/>
      <c r="E57" s="6"/>
      <c r="F57" s="12"/>
      <c r="G57" s="5"/>
      <c r="H57" s="15"/>
    </row>
    <row r="58" spans="2:8" x14ac:dyDescent="0.3">
      <c r="B58" s="13"/>
      <c r="C58" s="14"/>
      <c r="D58" s="7"/>
      <c r="E58" s="6"/>
      <c r="F58" s="12"/>
      <c r="G58" s="5"/>
      <c r="H58" s="15"/>
    </row>
    <row r="59" spans="2:8" x14ac:dyDescent="0.3">
      <c r="B59" s="13"/>
      <c r="C59" s="14"/>
      <c r="D59" s="7"/>
      <c r="E59" s="6"/>
      <c r="F59" s="12"/>
      <c r="G59" s="5"/>
      <c r="H59" s="15"/>
    </row>
    <row r="60" spans="2:8" x14ac:dyDescent="0.3">
      <c r="B60" s="13"/>
      <c r="C60" s="14"/>
      <c r="D60" s="7"/>
      <c r="E60" s="6"/>
      <c r="F60" s="12"/>
      <c r="G60" s="5"/>
      <c r="H60" s="15"/>
    </row>
    <row r="61" spans="2:8" x14ac:dyDescent="0.3">
      <c r="B61" s="13"/>
      <c r="C61" s="14"/>
      <c r="D61" s="7"/>
      <c r="E61" s="6"/>
      <c r="F61" s="12"/>
      <c r="G61" s="5"/>
      <c r="H61" s="15"/>
    </row>
    <row r="62" spans="2:8" x14ac:dyDescent="0.3">
      <c r="B62" s="13"/>
      <c r="C62" s="14"/>
      <c r="D62" s="7"/>
      <c r="E62" s="6"/>
      <c r="F62" s="12"/>
      <c r="G62" s="5"/>
      <c r="H62" s="15"/>
    </row>
    <row r="63" spans="2:8" x14ac:dyDescent="0.3">
      <c r="B63" s="13"/>
      <c r="C63" s="14"/>
      <c r="D63" s="7"/>
      <c r="E63" s="6"/>
      <c r="F63" s="12"/>
      <c r="G63" s="5"/>
      <c r="H63" s="15"/>
    </row>
    <row r="64" spans="2:8" x14ac:dyDescent="0.3">
      <c r="B64" s="13"/>
      <c r="C64" s="14"/>
      <c r="D64" s="7"/>
      <c r="E64" s="6"/>
      <c r="F64" s="12"/>
      <c r="G64" s="5"/>
      <c r="H64" s="15"/>
    </row>
  </sheetData>
  <mergeCells count="52">
    <mergeCell ref="B17:D17"/>
    <mergeCell ref="E17:G17"/>
    <mergeCell ref="B16:D16"/>
    <mergeCell ref="E16:G16"/>
    <mergeCell ref="B32:C32"/>
    <mergeCell ref="E32:G32"/>
    <mergeCell ref="E21:G21"/>
    <mergeCell ref="E19:G19"/>
    <mergeCell ref="E20:G20"/>
    <mergeCell ref="B27:D27"/>
    <mergeCell ref="E26:G26"/>
    <mergeCell ref="E27:G27"/>
    <mergeCell ref="E28:G28"/>
    <mergeCell ref="B30:D30"/>
    <mergeCell ref="B28:D28"/>
    <mergeCell ref="B26:D26"/>
    <mergeCell ref="E22:G22"/>
    <mergeCell ref="E23:G23"/>
    <mergeCell ref="B24:D24"/>
    <mergeCell ref="E24:G24"/>
    <mergeCell ref="E25:G25"/>
    <mergeCell ref="B25:D25"/>
    <mergeCell ref="B6:D6"/>
    <mergeCell ref="E6:F6"/>
    <mergeCell ref="G2:I2"/>
    <mergeCell ref="G3:I3"/>
    <mergeCell ref="G4:I4"/>
    <mergeCell ref="A7:I7"/>
    <mergeCell ref="A14:I14"/>
    <mergeCell ref="B15:D15"/>
    <mergeCell ref="B8:D8"/>
    <mergeCell ref="B9:D9"/>
    <mergeCell ref="B10:D10"/>
    <mergeCell ref="B11:D11"/>
    <mergeCell ref="A13:G13"/>
    <mergeCell ref="E8:G8"/>
    <mergeCell ref="E9:G9"/>
    <mergeCell ref="B12:D12"/>
    <mergeCell ref="E10:G10"/>
    <mergeCell ref="E11:G11"/>
    <mergeCell ref="E12:G12"/>
    <mergeCell ref="E15:G15"/>
    <mergeCell ref="B39:F43"/>
    <mergeCell ref="A36:G36"/>
    <mergeCell ref="B35:C35"/>
    <mergeCell ref="E29:G29"/>
    <mergeCell ref="E30:G30"/>
    <mergeCell ref="E31:G31"/>
    <mergeCell ref="B29:D29"/>
    <mergeCell ref="E34:F34"/>
    <mergeCell ref="A33:G33"/>
    <mergeCell ref="B31:D31"/>
  </mergeCells>
  <printOptions horizontalCentered="1"/>
  <pageMargins left="0.5" right="0.5" top="0.5" bottom="0.5" header="0.3" footer="0.3"/>
  <pageSetup scale="58" orientation="portrait" r:id="rId1"/>
  <headerFooter>
    <oddFooter>&amp;C&amp;"Arial,Regular"Page &amp;P of &amp;N&amp;R&amp;"Arial,Regular" Form DPM-15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7A94-0902-4CED-ACE9-1F49EE7D2A50}">
  <sheetPr>
    <tabColor theme="8" tint="0.39997558519241921"/>
    <pageSetUpPr fitToPage="1"/>
  </sheetPr>
  <dimension ref="A1:N133"/>
  <sheetViews>
    <sheetView tabSelected="1" view="pageBreakPreview" topLeftCell="A83" zoomScale="130" zoomScaleNormal="69" zoomScaleSheetLayoutView="130" workbookViewId="0">
      <selection activeCell="C95" sqref="C95"/>
    </sheetView>
  </sheetViews>
  <sheetFormatPr defaultColWidth="9.296875" defaultRowHeight="12.5" x14ac:dyDescent="0.3"/>
  <cols>
    <col min="1" max="1" width="5.69921875" style="10" bestFit="1" customWidth="1"/>
    <col min="2" max="2" width="22.19921875" style="11" bestFit="1" customWidth="1"/>
    <col min="3" max="3" width="50" style="13" customWidth="1"/>
    <col min="4" max="4" width="8.69921875" style="14" customWidth="1"/>
    <col min="5" max="5" width="13.296875" style="116" customWidth="1"/>
    <col min="6" max="6" width="16.69921875" style="6" bestFit="1" customWidth="1"/>
    <col min="7" max="7" width="22.3984375" style="12" customWidth="1"/>
    <col min="8" max="8" width="34.3984375" style="12" customWidth="1"/>
    <col min="9" max="9" width="26.796875" style="5" customWidth="1"/>
    <col min="10" max="10" width="17.3984375" style="15" customWidth="1"/>
    <col min="11" max="11" width="34" style="15" customWidth="1"/>
    <col min="12" max="12" width="15.19921875" style="99" bestFit="1" customWidth="1"/>
    <col min="13" max="13" width="9.296875" style="13"/>
    <col min="14" max="14" width="16.296875" style="13" bestFit="1" customWidth="1"/>
    <col min="15" max="16384" width="9.296875" style="13"/>
  </cols>
  <sheetData>
    <row r="1" spans="1:14" x14ac:dyDescent="0.3">
      <c r="A1" s="70"/>
      <c r="B1" s="71"/>
      <c r="C1" s="72"/>
      <c r="D1" s="73"/>
      <c r="F1" s="226" t="s">
        <v>57</v>
      </c>
      <c r="G1" s="226"/>
      <c r="H1" s="226"/>
      <c r="I1" s="74"/>
      <c r="N1" s="100"/>
    </row>
    <row r="2" spans="1:14" x14ac:dyDescent="0.3">
      <c r="A2" s="70"/>
      <c r="B2" s="71"/>
      <c r="C2" s="75"/>
      <c r="D2" s="76"/>
      <c r="F2" s="78" t="s">
        <v>1</v>
      </c>
      <c r="G2" s="227" t="s">
        <v>283</v>
      </c>
      <c r="H2" s="227"/>
    </row>
    <row r="3" spans="1:14" x14ac:dyDescent="0.3">
      <c r="A3" s="70"/>
      <c r="B3" s="71"/>
      <c r="C3" s="75"/>
      <c r="D3" s="76"/>
      <c r="F3" s="78" t="s">
        <v>3</v>
      </c>
      <c r="G3" s="228" t="s">
        <v>360</v>
      </c>
      <c r="H3" s="228"/>
      <c r="L3" s="101"/>
      <c r="N3" s="16"/>
    </row>
    <row r="4" spans="1:14" x14ac:dyDescent="0.3">
      <c r="A4" s="70"/>
      <c r="B4" s="71"/>
      <c r="C4" s="77"/>
      <c r="D4" s="76"/>
      <c r="F4" s="78" t="s">
        <v>5</v>
      </c>
      <c r="G4" s="229">
        <v>46178</v>
      </c>
      <c r="H4" s="229"/>
      <c r="L4" s="101"/>
      <c r="N4" s="17"/>
    </row>
    <row r="5" spans="1:14" x14ac:dyDescent="0.3">
      <c r="A5" s="70"/>
      <c r="B5" s="71"/>
      <c r="C5" s="75"/>
      <c r="D5" s="73"/>
      <c r="E5" s="102"/>
      <c r="F5" s="79"/>
      <c r="G5" s="79"/>
      <c r="H5" s="79"/>
      <c r="I5" s="79"/>
      <c r="J5" s="80"/>
      <c r="K5" s="80"/>
    </row>
    <row r="6" spans="1:14" x14ac:dyDescent="0.3">
      <c r="A6" s="81" t="s">
        <v>58</v>
      </c>
      <c r="B6" s="81" t="s">
        <v>59</v>
      </c>
      <c r="C6" s="81" t="s">
        <v>7</v>
      </c>
      <c r="D6" s="81" t="s">
        <v>60</v>
      </c>
      <c r="E6" s="82" t="s">
        <v>8</v>
      </c>
      <c r="F6" s="82" t="s">
        <v>61</v>
      </c>
      <c r="G6" s="82" t="s">
        <v>62</v>
      </c>
      <c r="H6" s="82" t="s">
        <v>63</v>
      </c>
      <c r="I6" s="81" t="s">
        <v>64</v>
      </c>
      <c r="J6" s="81" t="s">
        <v>65</v>
      </c>
      <c r="K6" s="81" t="s">
        <v>231</v>
      </c>
      <c r="L6" s="81" t="s">
        <v>66</v>
      </c>
      <c r="N6" s="13" t="s">
        <v>67</v>
      </c>
    </row>
    <row r="7" spans="1:14" ht="12.75" customHeight="1" x14ac:dyDescent="0.3">
      <c r="A7" s="210" t="s">
        <v>68</v>
      </c>
      <c r="B7" s="210"/>
      <c r="C7" s="210"/>
      <c r="D7" s="210"/>
      <c r="E7" s="210"/>
      <c r="F7" s="210"/>
      <c r="G7" s="210"/>
      <c r="H7" s="210"/>
      <c r="I7" s="197"/>
      <c r="J7" s="198"/>
      <c r="K7" s="165"/>
      <c r="L7" s="186"/>
    </row>
    <row r="8" spans="1:14" ht="12.75" customHeight="1" x14ac:dyDescent="0.3">
      <c r="A8" s="199" t="s">
        <v>69</v>
      </c>
      <c r="B8" s="189"/>
      <c r="C8" s="189"/>
      <c r="D8" s="189"/>
      <c r="E8" s="189"/>
      <c r="F8" s="189"/>
      <c r="G8" s="200"/>
      <c r="H8" s="189"/>
      <c r="I8" s="166"/>
      <c r="J8" s="167"/>
      <c r="K8" s="167"/>
      <c r="L8" s="164"/>
    </row>
    <row r="9" spans="1:14" ht="20" customHeight="1" x14ac:dyDescent="0.3">
      <c r="A9" s="168">
        <v>1.01</v>
      </c>
      <c r="B9" s="169" t="s">
        <v>70</v>
      </c>
      <c r="C9" s="89" t="s">
        <v>71</v>
      </c>
      <c r="D9" s="94" t="s">
        <v>72</v>
      </c>
      <c r="E9" s="103">
        <v>1</v>
      </c>
      <c r="F9" s="176">
        <f>L118</f>
        <v>309458.38574</v>
      </c>
      <c r="G9" s="176">
        <f t="shared" ref="G9:G17" si="0">F9*E9</f>
        <v>309458.38574</v>
      </c>
      <c r="H9" s="205" t="s">
        <v>73</v>
      </c>
      <c r="I9" s="170" t="s">
        <v>74</v>
      </c>
      <c r="J9" s="89"/>
      <c r="K9" s="89"/>
      <c r="L9" s="164"/>
    </row>
    <row r="10" spans="1:14" ht="20" customHeight="1" x14ac:dyDescent="0.3">
      <c r="A10" s="168">
        <f>A9+0.01</f>
        <v>1.02</v>
      </c>
      <c r="B10" s="169" t="s">
        <v>75</v>
      </c>
      <c r="C10" s="89" t="s">
        <v>76</v>
      </c>
      <c r="D10" s="94" t="s">
        <v>72</v>
      </c>
      <c r="E10" s="103">
        <v>1</v>
      </c>
      <c r="F10" s="175">
        <v>25000</v>
      </c>
      <c r="G10" s="176">
        <f t="shared" si="0"/>
        <v>25000</v>
      </c>
      <c r="H10" s="205" t="s">
        <v>73</v>
      </c>
      <c r="I10" s="170" t="s">
        <v>77</v>
      </c>
      <c r="J10" s="89"/>
      <c r="K10" s="89"/>
      <c r="L10" s="164"/>
    </row>
    <row r="11" spans="1:14" ht="20" customHeight="1" x14ac:dyDescent="0.3">
      <c r="A11" s="168">
        <f t="shared" ref="A11:A14" si="1">A10+0.01</f>
        <v>1.03</v>
      </c>
      <c r="B11" s="169" t="s">
        <v>75</v>
      </c>
      <c r="C11" s="89" t="s">
        <v>78</v>
      </c>
      <c r="D11" s="94" t="s">
        <v>72</v>
      </c>
      <c r="E11" s="103">
        <v>1</v>
      </c>
      <c r="F11" s="175">
        <v>25000</v>
      </c>
      <c r="G11" s="176">
        <f t="shared" si="0"/>
        <v>25000</v>
      </c>
      <c r="H11" s="205" t="s">
        <v>73</v>
      </c>
      <c r="I11" s="170" t="s">
        <v>79</v>
      </c>
      <c r="J11" s="89"/>
      <c r="K11" s="89"/>
      <c r="L11" s="164"/>
    </row>
    <row r="12" spans="1:14" ht="20" customHeight="1" x14ac:dyDescent="0.3">
      <c r="A12" s="168">
        <f t="shared" si="1"/>
        <v>1.04</v>
      </c>
      <c r="B12" s="169" t="s">
        <v>80</v>
      </c>
      <c r="C12" s="89" t="s">
        <v>81</v>
      </c>
      <c r="D12" s="94" t="s">
        <v>72</v>
      </c>
      <c r="E12" s="103">
        <v>1</v>
      </c>
      <c r="F12" s="175">
        <v>10000</v>
      </c>
      <c r="G12" s="176">
        <f t="shared" si="0"/>
        <v>10000</v>
      </c>
      <c r="H12" s="205" t="s">
        <v>73</v>
      </c>
      <c r="I12" s="170" t="s">
        <v>82</v>
      </c>
      <c r="J12" s="89"/>
      <c r="K12" s="89"/>
      <c r="L12" s="164"/>
    </row>
    <row r="13" spans="1:14" ht="20" customHeight="1" x14ac:dyDescent="0.3">
      <c r="A13" s="168">
        <f t="shared" si="1"/>
        <v>1.05</v>
      </c>
      <c r="B13" s="169" t="s">
        <v>83</v>
      </c>
      <c r="C13" s="89" t="s">
        <v>84</v>
      </c>
      <c r="D13" s="90" t="s">
        <v>72</v>
      </c>
      <c r="E13" s="103">
        <v>1</v>
      </c>
      <c r="F13" s="175">
        <v>10000</v>
      </c>
      <c r="G13" s="176">
        <f t="shared" si="0"/>
        <v>10000</v>
      </c>
      <c r="H13" s="205" t="s">
        <v>73</v>
      </c>
      <c r="I13" s="170" t="s">
        <v>82</v>
      </c>
      <c r="J13" s="89"/>
      <c r="K13" s="89"/>
      <c r="L13" s="164"/>
    </row>
    <row r="14" spans="1:14" ht="20" customHeight="1" x14ac:dyDescent="0.3">
      <c r="A14" s="168">
        <f t="shared" si="1"/>
        <v>1.06</v>
      </c>
      <c r="B14" s="169" t="s">
        <v>287</v>
      </c>
      <c r="C14" s="89" t="s">
        <v>256</v>
      </c>
      <c r="D14" s="90" t="s">
        <v>72</v>
      </c>
      <c r="E14" s="103">
        <v>1</v>
      </c>
      <c r="F14" s="175">
        <v>75000</v>
      </c>
      <c r="G14" s="176">
        <f t="shared" si="0"/>
        <v>75000</v>
      </c>
      <c r="H14" s="205" t="s">
        <v>73</v>
      </c>
      <c r="I14" s="171"/>
      <c r="J14" s="172"/>
      <c r="K14" s="172"/>
      <c r="L14" s="164"/>
    </row>
    <row r="15" spans="1:14" ht="12.75" customHeight="1" x14ac:dyDescent="0.3">
      <c r="A15" s="187" t="s">
        <v>85</v>
      </c>
      <c r="B15" s="188"/>
      <c r="C15" s="188"/>
      <c r="D15" s="189"/>
      <c r="E15" s="188"/>
      <c r="F15" s="188"/>
      <c r="G15" s="190"/>
      <c r="H15" s="196"/>
      <c r="I15" s="191"/>
      <c r="J15" s="192"/>
      <c r="K15" s="192"/>
      <c r="L15" s="193"/>
    </row>
    <row r="16" spans="1:14" ht="20" customHeight="1" x14ac:dyDescent="0.3">
      <c r="A16" s="168">
        <v>2.0099999999999998</v>
      </c>
      <c r="B16" s="169" t="s">
        <v>86</v>
      </c>
      <c r="C16" s="173" t="s">
        <v>87</v>
      </c>
      <c r="D16" s="90" t="s">
        <v>72</v>
      </c>
      <c r="E16" s="174">
        <v>1</v>
      </c>
      <c r="F16" s="175">
        <v>75000</v>
      </c>
      <c r="G16" s="176">
        <f t="shared" si="0"/>
        <v>75000</v>
      </c>
      <c r="H16" s="205" t="s">
        <v>88</v>
      </c>
      <c r="I16" s="170" t="s">
        <v>82</v>
      </c>
      <c r="J16" s="89" t="s">
        <v>89</v>
      </c>
      <c r="K16" s="89"/>
      <c r="L16" s="164"/>
    </row>
    <row r="17" spans="1:14" ht="20" customHeight="1" x14ac:dyDescent="0.3">
      <c r="A17" s="168">
        <f>A16+0.01</f>
        <v>2.0199999999999996</v>
      </c>
      <c r="B17" s="169" t="s">
        <v>284</v>
      </c>
      <c r="C17" s="173" t="s">
        <v>285</v>
      </c>
      <c r="D17" s="90" t="s">
        <v>286</v>
      </c>
      <c r="E17" s="174">
        <v>1</v>
      </c>
      <c r="F17" s="175">
        <v>50000</v>
      </c>
      <c r="G17" s="176">
        <f t="shared" si="0"/>
        <v>50000</v>
      </c>
      <c r="H17" s="206" t="s">
        <v>88</v>
      </c>
      <c r="I17" s="177"/>
      <c r="J17" s="178"/>
      <c r="K17" s="178"/>
      <c r="L17" s="164"/>
    </row>
    <row r="18" spans="1:14" ht="12.75" customHeight="1" x14ac:dyDescent="0.3">
      <c r="A18" s="187" t="s">
        <v>90</v>
      </c>
      <c r="B18" s="188"/>
      <c r="C18" s="188"/>
      <c r="D18" s="191"/>
      <c r="E18" s="188"/>
      <c r="F18" s="188"/>
      <c r="G18" s="190"/>
      <c r="H18" s="196"/>
      <c r="I18" s="188"/>
      <c r="J18" s="190"/>
      <c r="K18" s="190"/>
      <c r="L18" s="193"/>
    </row>
    <row r="19" spans="1:14" ht="20" customHeight="1" x14ac:dyDescent="0.3">
      <c r="A19" s="179">
        <v>3.01</v>
      </c>
      <c r="B19" s="169" t="s">
        <v>91</v>
      </c>
      <c r="C19" s="173" t="s">
        <v>199</v>
      </c>
      <c r="D19" s="90" t="s">
        <v>92</v>
      </c>
      <c r="E19" s="162">
        <f>1100</f>
        <v>1100</v>
      </c>
      <c r="F19" s="175">
        <v>15</v>
      </c>
      <c r="G19" s="176">
        <f t="shared" ref="G19:G20" si="2">F19*E19</f>
        <v>16500</v>
      </c>
      <c r="H19" s="205" t="s">
        <v>225</v>
      </c>
      <c r="I19" s="170"/>
      <c r="J19" s="89"/>
      <c r="K19" s="89"/>
      <c r="L19" s="164">
        <v>17</v>
      </c>
    </row>
    <row r="20" spans="1:14" ht="30" customHeight="1" x14ac:dyDescent="0.3">
      <c r="A20" s="179">
        <f>A19+0.01</f>
        <v>3.0199999999999996</v>
      </c>
      <c r="B20" s="169" t="s">
        <v>91</v>
      </c>
      <c r="C20" s="173" t="s">
        <v>224</v>
      </c>
      <c r="D20" s="90" t="s">
        <v>92</v>
      </c>
      <c r="E20" s="162">
        <v>5896</v>
      </c>
      <c r="F20" s="175">
        <v>12</v>
      </c>
      <c r="G20" s="176">
        <f t="shared" si="2"/>
        <v>70752</v>
      </c>
      <c r="H20" s="207" t="s">
        <v>354</v>
      </c>
      <c r="I20" s="170" t="s">
        <v>93</v>
      </c>
      <c r="J20" s="89"/>
      <c r="K20" s="89" t="s">
        <v>232</v>
      </c>
      <c r="L20" s="164">
        <v>7</v>
      </c>
    </row>
    <row r="21" spans="1:14" ht="20" customHeight="1" x14ac:dyDescent="0.3">
      <c r="A21" s="179">
        <f t="shared" ref="A21:A38" si="3">A20+0.01</f>
        <v>3.0299999999999994</v>
      </c>
      <c r="B21" s="169" t="s">
        <v>91</v>
      </c>
      <c r="C21" s="173" t="s">
        <v>233</v>
      </c>
      <c r="D21" s="90" t="s">
        <v>92</v>
      </c>
      <c r="E21" s="162">
        <v>10017</v>
      </c>
      <c r="F21" s="175">
        <v>10</v>
      </c>
      <c r="G21" s="176">
        <f t="shared" ref="G21:G32" si="4">F21*E21</f>
        <v>100170</v>
      </c>
      <c r="H21" s="205" t="s">
        <v>274</v>
      </c>
      <c r="I21" s="170" t="s">
        <v>94</v>
      </c>
      <c r="J21" s="89"/>
      <c r="K21" s="89"/>
      <c r="L21" s="164">
        <v>6</v>
      </c>
      <c r="N21" s="13" t="s">
        <v>95</v>
      </c>
    </row>
    <row r="22" spans="1:14" ht="20" customHeight="1" x14ac:dyDescent="0.3">
      <c r="A22" s="179">
        <f t="shared" si="3"/>
        <v>3.0399999999999991</v>
      </c>
      <c r="B22" s="169" t="s">
        <v>91</v>
      </c>
      <c r="C22" s="173" t="s">
        <v>234</v>
      </c>
      <c r="D22" s="90" t="s">
        <v>92</v>
      </c>
      <c r="E22" s="162">
        <f>15721-1741</f>
        <v>13980</v>
      </c>
      <c r="F22" s="175">
        <v>11.25</v>
      </c>
      <c r="G22" s="176">
        <f t="shared" si="4"/>
        <v>157275</v>
      </c>
      <c r="H22" s="205" t="s">
        <v>274</v>
      </c>
      <c r="I22" s="170" t="s">
        <v>94</v>
      </c>
      <c r="J22" s="89"/>
      <c r="K22" s="89"/>
      <c r="L22" s="164">
        <v>5</v>
      </c>
      <c r="N22" s="13" t="s">
        <v>95</v>
      </c>
    </row>
    <row r="23" spans="1:14" ht="20" customHeight="1" x14ac:dyDescent="0.3">
      <c r="A23" s="179">
        <f t="shared" si="3"/>
        <v>3.0499999999999989</v>
      </c>
      <c r="B23" s="169" t="s">
        <v>332</v>
      </c>
      <c r="C23" s="173" t="s">
        <v>329</v>
      </c>
      <c r="D23" s="90" t="s">
        <v>92</v>
      </c>
      <c r="E23" s="162">
        <v>232</v>
      </c>
      <c r="F23" s="175">
        <v>11.25</v>
      </c>
      <c r="G23" s="176">
        <f t="shared" si="4"/>
        <v>2610</v>
      </c>
      <c r="H23" s="205" t="s">
        <v>112</v>
      </c>
      <c r="I23" s="170"/>
      <c r="J23" s="89"/>
      <c r="K23" s="89"/>
      <c r="L23" s="164"/>
    </row>
    <row r="24" spans="1:14" ht="20" customHeight="1" x14ac:dyDescent="0.25">
      <c r="A24" s="179">
        <f t="shared" si="3"/>
        <v>3.0599999999999987</v>
      </c>
      <c r="B24" s="169" t="s">
        <v>91</v>
      </c>
      <c r="C24" s="173" t="s">
        <v>276</v>
      </c>
      <c r="D24" s="90" t="s">
        <v>72</v>
      </c>
      <c r="E24" s="162">
        <v>1</v>
      </c>
      <c r="F24" s="175">
        <v>70098</v>
      </c>
      <c r="G24" s="176">
        <f t="shared" si="4"/>
        <v>70098</v>
      </c>
      <c r="H24" s="205" t="s">
        <v>282</v>
      </c>
      <c r="I24" s="180" t="s">
        <v>96</v>
      </c>
      <c r="J24" s="89"/>
      <c r="K24" s="89"/>
      <c r="L24" s="164">
        <v>12</v>
      </c>
    </row>
    <row r="25" spans="1:14" ht="20" customHeight="1" x14ac:dyDescent="0.3">
      <c r="A25" s="179">
        <f t="shared" si="3"/>
        <v>3.0699999999999985</v>
      </c>
      <c r="B25" s="169" t="s">
        <v>91</v>
      </c>
      <c r="C25" s="173" t="s">
        <v>235</v>
      </c>
      <c r="D25" s="90" t="s">
        <v>97</v>
      </c>
      <c r="E25" s="162">
        <v>1366</v>
      </c>
      <c r="F25" s="175">
        <v>20</v>
      </c>
      <c r="G25" s="176">
        <f t="shared" si="4"/>
        <v>27320</v>
      </c>
      <c r="H25" s="205" t="s">
        <v>274</v>
      </c>
      <c r="I25" s="170" t="s">
        <v>94</v>
      </c>
      <c r="J25" s="89"/>
      <c r="K25" s="89"/>
      <c r="L25" s="164">
        <v>16</v>
      </c>
      <c r="N25" s="13" t="s">
        <v>95</v>
      </c>
    </row>
    <row r="26" spans="1:14" ht="20" customHeight="1" x14ac:dyDescent="0.3">
      <c r="A26" s="179">
        <f t="shared" si="3"/>
        <v>3.0799999999999983</v>
      </c>
      <c r="B26" s="169" t="s">
        <v>91</v>
      </c>
      <c r="C26" s="173" t="s">
        <v>98</v>
      </c>
      <c r="D26" s="90" t="s">
        <v>97</v>
      </c>
      <c r="E26" s="162">
        <f>30+64</f>
        <v>94</v>
      </c>
      <c r="F26" s="175">
        <v>33</v>
      </c>
      <c r="G26" s="176">
        <f t="shared" si="4"/>
        <v>3102</v>
      </c>
      <c r="H26" s="205" t="s">
        <v>112</v>
      </c>
      <c r="I26" s="170" t="s">
        <v>94</v>
      </c>
      <c r="J26" s="89"/>
      <c r="K26" s="89"/>
      <c r="L26" s="164">
        <v>8</v>
      </c>
      <c r="N26" s="13" t="s">
        <v>95</v>
      </c>
    </row>
    <row r="27" spans="1:14" ht="20" customHeight="1" x14ac:dyDescent="0.3">
      <c r="A27" s="179">
        <f t="shared" si="3"/>
        <v>3.0899999999999981</v>
      </c>
      <c r="B27" s="169" t="s">
        <v>91</v>
      </c>
      <c r="C27" s="173" t="s">
        <v>236</v>
      </c>
      <c r="D27" s="90" t="s">
        <v>97</v>
      </c>
      <c r="E27" s="162">
        <v>35</v>
      </c>
      <c r="F27" s="175">
        <v>52.25</v>
      </c>
      <c r="G27" s="176">
        <f t="shared" si="4"/>
        <v>1828.75</v>
      </c>
      <c r="H27" s="205" t="s">
        <v>264</v>
      </c>
      <c r="I27" s="170" t="s">
        <v>94</v>
      </c>
      <c r="J27" s="89"/>
      <c r="K27" s="89"/>
      <c r="L27" s="164">
        <v>18</v>
      </c>
    </row>
    <row r="28" spans="1:14" ht="20" customHeight="1" x14ac:dyDescent="0.3">
      <c r="A28" s="179">
        <f t="shared" si="3"/>
        <v>3.0999999999999979</v>
      </c>
      <c r="B28" s="169" t="s">
        <v>91</v>
      </c>
      <c r="C28" s="173" t="s">
        <v>99</v>
      </c>
      <c r="D28" s="90" t="s">
        <v>100</v>
      </c>
      <c r="E28" s="162">
        <v>12</v>
      </c>
      <c r="F28" s="175">
        <v>275</v>
      </c>
      <c r="G28" s="176">
        <f t="shared" si="4"/>
        <v>3300</v>
      </c>
      <c r="H28" s="205" t="s">
        <v>264</v>
      </c>
      <c r="I28" s="170"/>
      <c r="J28" s="175"/>
      <c r="K28" s="175"/>
      <c r="L28" s="164">
        <v>14</v>
      </c>
    </row>
    <row r="29" spans="1:14" ht="20" customHeight="1" x14ac:dyDescent="0.3">
      <c r="A29" s="179">
        <f t="shared" si="3"/>
        <v>3.1099999999999977</v>
      </c>
      <c r="B29" s="169" t="s">
        <v>91</v>
      </c>
      <c r="C29" s="173" t="s">
        <v>278</v>
      </c>
      <c r="D29" s="90" t="s">
        <v>100</v>
      </c>
      <c r="E29" s="162">
        <v>22</v>
      </c>
      <c r="F29" s="175">
        <v>1100</v>
      </c>
      <c r="G29" s="176">
        <f t="shared" si="4"/>
        <v>24200</v>
      </c>
      <c r="H29" s="205" t="s">
        <v>73</v>
      </c>
      <c r="I29" s="170" t="s">
        <v>101</v>
      </c>
      <c r="J29" s="181"/>
      <c r="K29" s="181"/>
      <c r="L29" s="164">
        <v>2</v>
      </c>
    </row>
    <row r="30" spans="1:14" ht="20" customHeight="1" x14ac:dyDescent="0.3">
      <c r="A30" s="179">
        <f t="shared" si="3"/>
        <v>3.1199999999999974</v>
      </c>
      <c r="B30" s="169" t="s">
        <v>91</v>
      </c>
      <c r="C30" s="173" t="s">
        <v>102</v>
      </c>
      <c r="D30" s="90" t="s">
        <v>100</v>
      </c>
      <c r="E30" s="162">
        <v>15</v>
      </c>
      <c r="F30" s="175">
        <v>200</v>
      </c>
      <c r="G30" s="176">
        <f t="shared" si="4"/>
        <v>3000</v>
      </c>
      <c r="H30" s="205" t="s">
        <v>274</v>
      </c>
      <c r="I30" s="170" t="s">
        <v>94</v>
      </c>
      <c r="J30" s="181"/>
      <c r="K30" s="181"/>
      <c r="L30" s="164">
        <v>10</v>
      </c>
      <c r="N30" s="13" t="s">
        <v>103</v>
      </c>
    </row>
    <row r="31" spans="1:14" ht="20" customHeight="1" x14ac:dyDescent="0.3">
      <c r="A31" s="179">
        <f t="shared" si="3"/>
        <v>3.1299999999999972</v>
      </c>
      <c r="B31" s="169" t="s">
        <v>91</v>
      </c>
      <c r="C31" s="173" t="s">
        <v>104</v>
      </c>
      <c r="D31" s="90" t="s">
        <v>100</v>
      </c>
      <c r="E31" s="162">
        <v>3</v>
      </c>
      <c r="F31" s="175">
        <v>170</v>
      </c>
      <c r="G31" s="176">
        <f t="shared" si="4"/>
        <v>510</v>
      </c>
      <c r="H31" s="205" t="s">
        <v>105</v>
      </c>
      <c r="I31" s="170"/>
      <c r="J31" s="181"/>
      <c r="K31" s="181"/>
      <c r="L31" s="164">
        <v>19</v>
      </c>
    </row>
    <row r="32" spans="1:14" ht="20" customHeight="1" x14ac:dyDescent="0.3">
      <c r="A32" s="179">
        <f t="shared" si="3"/>
        <v>3.139999999999997</v>
      </c>
      <c r="B32" s="169" t="s">
        <v>91</v>
      </c>
      <c r="C32" s="204" t="s">
        <v>107</v>
      </c>
      <c r="D32" s="169" t="s">
        <v>100</v>
      </c>
      <c r="E32" s="163">
        <v>31</v>
      </c>
      <c r="F32" s="182">
        <v>800</v>
      </c>
      <c r="G32" s="176">
        <f t="shared" si="4"/>
        <v>24800</v>
      </c>
      <c r="H32" s="205" t="s">
        <v>106</v>
      </c>
      <c r="I32" s="170"/>
      <c r="J32" s="89"/>
      <c r="K32" s="89"/>
      <c r="L32" s="164">
        <v>15</v>
      </c>
    </row>
    <row r="33" spans="1:12" ht="20" customHeight="1" x14ac:dyDescent="0.3">
      <c r="A33" s="179">
        <f t="shared" si="3"/>
        <v>3.1499999999999968</v>
      </c>
      <c r="B33" s="169" t="s">
        <v>91</v>
      </c>
      <c r="C33" s="204" t="s">
        <v>237</v>
      </c>
      <c r="D33" s="169" t="s">
        <v>100</v>
      </c>
      <c r="E33" s="163">
        <v>5</v>
      </c>
      <c r="F33" s="182">
        <v>400</v>
      </c>
      <c r="G33" s="176">
        <f t="shared" ref="G33:G37" si="5">F33*E33</f>
        <v>2000</v>
      </c>
      <c r="H33" s="205" t="s">
        <v>223</v>
      </c>
      <c r="I33" s="170"/>
      <c r="J33" s="89"/>
      <c r="K33" s="89"/>
      <c r="L33" s="164">
        <v>3</v>
      </c>
    </row>
    <row r="34" spans="1:12" ht="20" customHeight="1" x14ac:dyDescent="0.3">
      <c r="A34" s="179">
        <f t="shared" si="3"/>
        <v>3.1599999999999966</v>
      </c>
      <c r="B34" s="169" t="s">
        <v>91</v>
      </c>
      <c r="C34" s="204" t="s">
        <v>238</v>
      </c>
      <c r="D34" s="169" t="s">
        <v>92</v>
      </c>
      <c r="E34" s="163">
        <v>4479</v>
      </c>
      <c r="F34" s="182">
        <v>20</v>
      </c>
      <c r="G34" s="176">
        <f t="shared" si="5"/>
        <v>89580</v>
      </c>
      <c r="H34" s="205" t="s">
        <v>279</v>
      </c>
      <c r="I34" s="170" t="s">
        <v>222</v>
      </c>
      <c r="J34" s="89"/>
      <c r="K34" s="89"/>
      <c r="L34" s="164">
        <v>9</v>
      </c>
    </row>
    <row r="35" spans="1:12" ht="20" customHeight="1" x14ac:dyDescent="0.3">
      <c r="A35" s="179">
        <f t="shared" si="3"/>
        <v>3.1699999999999964</v>
      </c>
      <c r="B35" s="169" t="s">
        <v>91</v>
      </c>
      <c r="C35" s="173" t="s">
        <v>358</v>
      </c>
      <c r="D35" s="169" t="s">
        <v>72</v>
      </c>
      <c r="E35" s="163">
        <v>1</v>
      </c>
      <c r="F35" s="175">
        <v>2500</v>
      </c>
      <c r="G35" s="203">
        <f t="shared" si="5"/>
        <v>2500</v>
      </c>
      <c r="H35" s="205" t="s">
        <v>113</v>
      </c>
      <c r="I35" s="170"/>
      <c r="J35" s="89"/>
      <c r="K35" s="89"/>
      <c r="L35" s="164">
        <v>13</v>
      </c>
    </row>
    <row r="36" spans="1:12" ht="20" customHeight="1" x14ac:dyDescent="0.3">
      <c r="A36" s="179">
        <f t="shared" si="3"/>
        <v>3.1799999999999962</v>
      </c>
      <c r="B36" s="169" t="s">
        <v>91</v>
      </c>
      <c r="C36" s="204" t="s">
        <v>259</v>
      </c>
      <c r="D36" s="169" t="s">
        <v>92</v>
      </c>
      <c r="E36" s="163">
        <v>788.48</v>
      </c>
      <c r="F36" s="182">
        <v>8.4499999999999993</v>
      </c>
      <c r="G36" s="176">
        <f t="shared" si="5"/>
        <v>6662.6559999999999</v>
      </c>
      <c r="H36" s="205" t="s">
        <v>264</v>
      </c>
      <c r="I36" s="170"/>
      <c r="J36" s="89"/>
      <c r="K36" s="89"/>
      <c r="L36" s="164"/>
    </row>
    <row r="37" spans="1:12" ht="20" customHeight="1" x14ac:dyDescent="0.3">
      <c r="A37" s="179">
        <f t="shared" si="3"/>
        <v>3.1899999999999959</v>
      </c>
      <c r="B37" s="169" t="s">
        <v>91</v>
      </c>
      <c r="C37" s="204" t="s">
        <v>200</v>
      </c>
      <c r="D37" s="169" t="s">
        <v>100</v>
      </c>
      <c r="E37" s="163">
        <v>1</v>
      </c>
      <c r="F37" s="182">
        <v>3200</v>
      </c>
      <c r="G37" s="176">
        <f t="shared" si="5"/>
        <v>3200</v>
      </c>
      <c r="H37" s="205" t="s">
        <v>113</v>
      </c>
      <c r="I37" s="170"/>
      <c r="J37" s="89" t="s">
        <v>221</v>
      </c>
      <c r="K37" s="89"/>
      <c r="L37" s="164">
        <v>11</v>
      </c>
    </row>
    <row r="38" spans="1:12" ht="20" customHeight="1" x14ac:dyDescent="0.3">
      <c r="A38" s="179">
        <f t="shared" si="3"/>
        <v>3.1999999999999957</v>
      </c>
      <c r="B38" s="169" t="s">
        <v>91</v>
      </c>
      <c r="C38" s="204" t="s">
        <v>260</v>
      </c>
      <c r="D38" s="169" t="s">
        <v>72</v>
      </c>
      <c r="E38" s="163">
        <v>1</v>
      </c>
      <c r="F38" s="182">
        <v>8424.5</v>
      </c>
      <c r="G38" s="176">
        <f t="shared" ref="G38" si="6">F38*E38</f>
        <v>8424.5</v>
      </c>
      <c r="H38" s="208" t="s">
        <v>366</v>
      </c>
      <c r="I38" s="177"/>
      <c r="J38" s="178"/>
      <c r="K38" s="178"/>
      <c r="L38" s="164"/>
    </row>
    <row r="39" spans="1:12" ht="30" customHeight="1" x14ac:dyDescent="0.3">
      <c r="A39" s="179">
        <v>3.21</v>
      </c>
      <c r="B39" s="169" t="s">
        <v>91</v>
      </c>
      <c r="C39" s="89" t="s">
        <v>352</v>
      </c>
      <c r="D39" s="94" t="s">
        <v>100</v>
      </c>
      <c r="E39" s="161">
        <v>1</v>
      </c>
      <c r="F39" s="175">
        <v>7500</v>
      </c>
      <c r="G39" s="176">
        <f>E39*F39</f>
        <v>7500</v>
      </c>
      <c r="H39" s="209" t="s">
        <v>349</v>
      </c>
      <c r="I39" s="183"/>
      <c r="J39" s="185"/>
      <c r="K39" s="185"/>
      <c r="L39" s="164"/>
    </row>
    <row r="40" spans="1:12" ht="12.75" customHeight="1" x14ac:dyDescent="0.3">
      <c r="A40" s="187" t="s">
        <v>108</v>
      </c>
      <c r="B40" s="188"/>
      <c r="C40" s="188"/>
      <c r="D40" s="188"/>
      <c r="E40" s="194"/>
      <c r="F40" s="188"/>
      <c r="G40" s="190"/>
      <c r="H40" s="196"/>
      <c r="I40" s="188"/>
      <c r="J40" s="190"/>
      <c r="K40" s="190"/>
      <c r="L40" s="193"/>
    </row>
    <row r="41" spans="1:12" ht="30" customHeight="1" x14ac:dyDescent="0.3">
      <c r="A41" s="179">
        <v>4.01</v>
      </c>
      <c r="B41" s="169" t="s">
        <v>109</v>
      </c>
      <c r="C41" s="89" t="s">
        <v>239</v>
      </c>
      <c r="D41" s="94" t="s">
        <v>92</v>
      </c>
      <c r="E41" s="161">
        <v>9916</v>
      </c>
      <c r="F41" s="175">
        <v>25</v>
      </c>
      <c r="G41" s="176">
        <f t="shared" ref="G41:G55" si="7">F41*E41</f>
        <v>247900</v>
      </c>
      <c r="H41" s="206" t="s">
        <v>110</v>
      </c>
      <c r="I41" s="183" t="s">
        <v>111</v>
      </c>
      <c r="J41" s="89"/>
      <c r="K41" s="89"/>
      <c r="L41" s="164">
        <v>4</v>
      </c>
    </row>
    <row r="42" spans="1:12" ht="20" customHeight="1" x14ac:dyDescent="0.3">
      <c r="A42" s="179">
        <f>A41+0.01</f>
        <v>4.0199999999999996</v>
      </c>
      <c r="B42" s="169" t="s">
        <v>266</v>
      </c>
      <c r="C42" s="89" t="s">
        <v>335</v>
      </c>
      <c r="D42" s="94" t="s">
        <v>92</v>
      </c>
      <c r="E42" s="161">
        <v>330</v>
      </c>
      <c r="F42" s="175">
        <v>300</v>
      </c>
      <c r="G42" s="176">
        <f t="shared" si="7"/>
        <v>99000</v>
      </c>
      <c r="H42" s="206" t="s">
        <v>336</v>
      </c>
      <c r="I42" s="183"/>
      <c r="J42" s="89"/>
      <c r="K42" s="89"/>
      <c r="L42" s="164"/>
    </row>
    <row r="43" spans="1:12" ht="30" customHeight="1" x14ac:dyDescent="0.3">
      <c r="A43" s="179">
        <f t="shared" ref="A43:A51" si="8">A42+0.01</f>
        <v>4.0299999999999994</v>
      </c>
      <c r="B43" s="169" t="s">
        <v>109</v>
      </c>
      <c r="C43" s="89" t="s">
        <v>240</v>
      </c>
      <c r="D43" s="94" t="s">
        <v>100</v>
      </c>
      <c r="E43" s="161">
        <v>17</v>
      </c>
      <c r="F43" s="175">
        <v>7000</v>
      </c>
      <c r="G43" s="176">
        <f t="shared" si="7"/>
        <v>119000</v>
      </c>
      <c r="H43" s="206" t="s">
        <v>110</v>
      </c>
      <c r="I43" s="183" t="s">
        <v>77</v>
      </c>
      <c r="J43" s="89"/>
      <c r="K43" s="89"/>
      <c r="L43" s="164">
        <v>5</v>
      </c>
    </row>
    <row r="44" spans="1:12" ht="30" customHeight="1" x14ac:dyDescent="0.3">
      <c r="A44" s="179">
        <f t="shared" si="8"/>
        <v>4.0399999999999991</v>
      </c>
      <c r="B44" s="169" t="s">
        <v>109</v>
      </c>
      <c r="C44" s="89" t="s">
        <v>248</v>
      </c>
      <c r="D44" s="94" t="s">
        <v>97</v>
      </c>
      <c r="E44" s="161">
        <f>1299-15</f>
        <v>1284</v>
      </c>
      <c r="F44" s="175">
        <v>73</v>
      </c>
      <c r="G44" s="176">
        <f t="shared" si="7"/>
        <v>93732</v>
      </c>
      <c r="H44" s="206" t="s">
        <v>274</v>
      </c>
      <c r="I44" s="183" t="s">
        <v>77</v>
      </c>
      <c r="J44" s="89"/>
      <c r="K44" s="89"/>
      <c r="L44" s="164">
        <v>3</v>
      </c>
    </row>
    <row r="45" spans="1:12" ht="30" customHeight="1" x14ac:dyDescent="0.3">
      <c r="A45" s="179">
        <f t="shared" si="8"/>
        <v>4.0499999999999989</v>
      </c>
      <c r="B45" s="169" t="s">
        <v>109</v>
      </c>
      <c r="C45" s="89" t="s">
        <v>211</v>
      </c>
      <c r="D45" s="94" t="s">
        <v>97</v>
      </c>
      <c r="E45" s="161">
        <v>317</v>
      </c>
      <c r="F45" s="175">
        <v>100</v>
      </c>
      <c r="G45" s="176">
        <f t="shared" si="7"/>
        <v>31700</v>
      </c>
      <c r="H45" s="206" t="s">
        <v>112</v>
      </c>
      <c r="I45" s="183" t="s">
        <v>101</v>
      </c>
      <c r="J45" s="89"/>
      <c r="K45" s="89"/>
      <c r="L45" s="164">
        <v>28</v>
      </c>
    </row>
    <row r="46" spans="1:12" ht="20" customHeight="1" x14ac:dyDescent="0.3">
      <c r="A46" s="179">
        <f t="shared" si="8"/>
        <v>4.0599999999999987</v>
      </c>
      <c r="B46" s="169" t="s">
        <v>266</v>
      </c>
      <c r="C46" s="89" t="s">
        <v>257</v>
      </c>
      <c r="D46" s="94" t="s">
        <v>92</v>
      </c>
      <c r="E46" s="161">
        <v>849</v>
      </c>
      <c r="F46" s="175">
        <v>100</v>
      </c>
      <c r="G46" s="176">
        <f t="shared" si="7"/>
        <v>84900</v>
      </c>
      <c r="H46" s="206" t="s">
        <v>112</v>
      </c>
      <c r="I46" s="183"/>
      <c r="J46" s="89"/>
      <c r="K46" s="89"/>
      <c r="L46" s="164">
        <v>26</v>
      </c>
    </row>
    <row r="47" spans="1:12" ht="20" customHeight="1" x14ac:dyDescent="0.3">
      <c r="A47" s="179">
        <f t="shared" si="8"/>
        <v>4.0699999999999985</v>
      </c>
      <c r="B47" s="169" t="s">
        <v>109</v>
      </c>
      <c r="C47" s="89" t="s">
        <v>267</v>
      </c>
      <c r="D47" s="94" t="s">
        <v>92</v>
      </c>
      <c r="E47" s="161">
        <v>618</v>
      </c>
      <c r="F47" s="175">
        <v>45</v>
      </c>
      <c r="G47" s="176">
        <f t="shared" si="7"/>
        <v>27810</v>
      </c>
      <c r="H47" s="206" t="s">
        <v>112</v>
      </c>
      <c r="I47" s="183"/>
      <c r="J47" s="89"/>
      <c r="K47" s="89"/>
      <c r="L47" s="164">
        <v>26</v>
      </c>
    </row>
    <row r="48" spans="1:12" ht="20" customHeight="1" x14ac:dyDescent="0.3">
      <c r="A48" s="179">
        <f t="shared" si="8"/>
        <v>4.0799999999999983</v>
      </c>
      <c r="B48" s="90" t="s">
        <v>109</v>
      </c>
      <c r="C48" s="89" t="s">
        <v>268</v>
      </c>
      <c r="D48" s="94" t="s">
        <v>92</v>
      </c>
      <c r="E48" s="161">
        <v>2405</v>
      </c>
      <c r="F48" s="175">
        <v>12</v>
      </c>
      <c r="G48" s="176">
        <f t="shared" si="7"/>
        <v>28860</v>
      </c>
      <c r="H48" s="206" t="s">
        <v>112</v>
      </c>
      <c r="I48" s="183"/>
      <c r="J48" s="89"/>
      <c r="K48" s="89"/>
      <c r="L48" s="164">
        <v>26</v>
      </c>
    </row>
    <row r="49" spans="1:12" ht="20" customHeight="1" x14ac:dyDescent="0.3">
      <c r="A49" s="179">
        <f t="shared" si="8"/>
        <v>4.0899999999999981</v>
      </c>
      <c r="B49" s="90" t="s">
        <v>109</v>
      </c>
      <c r="C49" s="89" t="s">
        <v>269</v>
      </c>
      <c r="D49" s="94" t="s">
        <v>92</v>
      </c>
      <c r="E49" s="161">
        <v>1200</v>
      </c>
      <c r="F49" s="175">
        <v>20</v>
      </c>
      <c r="G49" s="176">
        <f t="shared" si="7"/>
        <v>24000</v>
      </c>
      <c r="H49" s="206" t="s">
        <v>112</v>
      </c>
      <c r="I49" s="183"/>
      <c r="J49" s="89"/>
      <c r="K49" s="89"/>
      <c r="L49" s="164">
        <v>26</v>
      </c>
    </row>
    <row r="50" spans="1:12" ht="30" customHeight="1" x14ac:dyDescent="0.3">
      <c r="A50" s="179">
        <f t="shared" si="8"/>
        <v>4.0999999999999979</v>
      </c>
      <c r="B50" s="90" t="s">
        <v>109</v>
      </c>
      <c r="C50" s="89" t="s">
        <v>288</v>
      </c>
      <c r="D50" s="94" t="s">
        <v>72</v>
      </c>
      <c r="E50" s="161">
        <v>1</v>
      </c>
      <c r="F50" s="175">
        <v>24000</v>
      </c>
      <c r="G50" s="203">
        <f t="shared" si="7"/>
        <v>24000</v>
      </c>
      <c r="H50" s="206" t="s">
        <v>271</v>
      </c>
      <c r="I50" s="183"/>
      <c r="J50" s="89"/>
      <c r="K50" s="89"/>
      <c r="L50" s="164"/>
    </row>
    <row r="51" spans="1:12" ht="20" customHeight="1" x14ac:dyDescent="0.3">
      <c r="A51" s="179">
        <f t="shared" si="8"/>
        <v>4.1099999999999977</v>
      </c>
      <c r="B51" s="90" t="s">
        <v>306</v>
      </c>
      <c r="C51" s="89" t="s">
        <v>270</v>
      </c>
      <c r="D51" s="94" t="s">
        <v>92</v>
      </c>
      <c r="E51" s="161">
        <v>6203</v>
      </c>
      <c r="F51" s="175">
        <v>50</v>
      </c>
      <c r="G51" s="176">
        <f t="shared" si="7"/>
        <v>310150</v>
      </c>
      <c r="H51" s="206" t="s">
        <v>106</v>
      </c>
      <c r="I51" s="183"/>
      <c r="J51" s="89"/>
      <c r="K51" s="89"/>
      <c r="L51" s="164">
        <v>13</v>
      </c>
    </row>
    <row r="52" spans="1:12" ht="20" customHeight="1" x14ac:dyDescent="0.3">
      <c r="A52" s="179">
        <f t="shared" ref="A52:A111" si="9">A51+0.01</f>
        <v>4.1199999999999974</v>
      </c>
      <c r="B52" s="90" t="s">
        <v>266</v>
      </c>
      <c r="C52" s="89" t="s">
        <v>114</v>
      </c>
      <c r="D52" s="94" t="s">
        <v>92</v>
      </c>
      <c r="E52" s="161">
        <v>4234</v>
      </c>
      <c r="F52" s="175">
        <v>15</v>
      </c>
      <c r="G52" s="176">
        <f t="shared" si="7"/>
        <v>63510</v>
      </c>
      <c r="H52" s="206" t="s">
        <v>115</v>
      </c>
      <c r="I52" s="183"/>
      <c r="J52" s="89"/>
      <c r="K52" s="89"/>
      <c r="L52" s="164">
        <v>14</v>
      </c>
    </row>
    <row r="53" spans="1:12" ht="20" customHeight="1" x14ac:dyDescent="0.3">
      <c r="A53" s="179">
        <f t="shared" si="9"/>
        <v>4.1299999999999972</v>
      </c>
      <c r="B53" s="90" t="s">
        <v>124</v>
      </c>
      <c r="C53" s="89" t="s">
        <v>241</v>
      </c>
      <c r="D53" s="94" t="s">
        <v>72</v>
      </c>
      <c r="E53" s="161">
        <v>1</v>
      </c>
      <c r="F53" s="175">
        <v>10000</v>
      </c>
      <c r="G53" s="176">
        <f t="shared" si="7"/>
        <v>10000</v>
      </c>
      <c r="H53" s="206" t="s">
        <v>229</v>
      </c>
      <c r="I53" s="183"/>
      <c r="J53" s="89"/>
      <c r="K53" s="89"/>
      <c r="L53" s="164">
        <v>25</v>
      </c>
    </row>
    <row r="54" spans="1:12" ht="60.75" customHeight="1" x14ac:dyDescent="0.3">
      <c r="A54" s="179">
        <f t="shared" si="9"/>
        <v>4.139999999999997</v>
      </c>
      <c r="B54" s="90" t="s">
        <v>116</v>
      </c>
      <c r="C54" s="89" t="s">
        <v>334</v>
      </c>
      <c r="D54" s="94" t="s">
        <v>100</v>
      </c>
      <c r="E54" s="161">
        <v>2</v>
      </c>
      <c r="F54" s="175">
        <v>65000</v>
      </c>
      <c r="G54" s="176">
        <f t="shared" si="7"/>
        <v>130000</v>
      </c>
      <c r="H54" s="206" t="s">
        <v>115</v>
      </c>
      <c r="I54" s="183"/>
      <c r="J54" s="89"/>
      <c r="K54" s="89"/>
      <c r="L54" s="164">
        <v>23</v>
      </c>
    </row>
    <row r="55" spans="1:12" ht="20" customHeight="1" x14ac:dyDescent="0.3">
      <c r="A55" s="179">
        <f t="shared" si="9"/>
        <v>4.1499999999999968</v>
      </c>
      <c r="B55" s="169" t="s">
        <v>117</v>
      </c>
      <c r="C55" s="89" t="s">
        <v>118</v>
      </c>
      <c r="D55" s="94" t="s">
        <v>119</v>
      </c>
      <c r="E55" s="161">
        <v>104</v>
      </c>
      <c r="F55" s="175">
        <v>295</v>
      </c>
      <c r="G55" s="176">
        <f t="shared" si="7"/>
        <v>30680</v>
      </c>
      <c r="H55" s="206" t="s">
        <v>115</v>
      </c>
      <c r="I55" s="183"/>
      <c r="J55" s="89"/>
      <c r="K55" s="89"/>
      <c r="L55" s="164"/>
    </row>
    <row r="56" spans="1:12" ht="20" customHeight="1" x14ac:dyDescent="0.3">
      <c r="A56" s="179">
        <f t="shared" si="9"/>
        <v>4.1599999999999966</v>
      </c>
      <c r="B56" s="169" t="s">
        <v>120</v>
      </c>
      <c r="C56" s="89" t="s">
        <v>121</v>
      </c>
      <c r="D56" s="94" t="s">
        <v>119</v>
      </c>
      <c r="E56" s="161">
        <v>13</v>
      </c>
      <c r="F56" s="175">
        <v>382</v>
      </c>
      <c r="G56" s="176">
        <f>F56*E56</f>
        <v>4966</v>
      </c>
      <c r="H56" s="206" t="s">
        <v>115</v>
      </c>
      <c r="I56" s="183"/>
      <c r="J56" s="89"/>
      <c r="K56" s="89"/>
      <c r="L56" s="164"/>
    </row>
    <row r="57" spans="1:12" ht="20" customHeight="1" x14ac:dyDescent="0.3">
      <c r="A57" s="179">
        <f t="shared" si="9"/>
        <v>4.1699999999999964</v>
      </c>
      <c r="B57" s="169" t="s">
        <v>122</v>
      </c>
      <c r="C57" s="89" t="s">
        <v>277</v>
      </c>
      <c r="D57" s="94" t="s">
        <v>123</v>
      </c>
      <c r="E57" s="161">
        <v>29</v>
      </c>
      <c r="F57" s="175">
        <v>997</v>
      </c>
      <c r="G57" s="176">
        <f>F57*E57</f>
        <v>28913</v>
      </c>
      <c r="H57" s="206" t="s">
        <v>115</v>
      </c>
      <c r="I57" s="183"/>
      <c r="J57" s="89"/>
      <c r="K57" s="89"/>
      <c r="L57" s="164"/>
    </row>
    <row r="58" spans="1:12" ht="20" customHeight="1" x14ac:dyDescent="0.3">
      <c r="A58" s="179">
        <f t="shared" si="9"/>
        <v>4.1799999999999962</v>
      </c>
      <c r="B58" s="169" t="s">
        <v>125</v>
      </c>
      <c r="C58" s="89" t="s">
        <v>337</v>
      </c>
      <c r="D58" s="94" t="s">
        <v>126</v>
      </c>
      <c r="E58" s="161">
        <v>123</v>
      </c>
      <c r="F58" s="175">
        <v>290</v>
      </c>
      <c r="G58" s="176">
        <f>F58*E58</f>
        <v>35670</v>
      </c>
      <c r="H58" s="206" t="s">
        <v>115</v>
      </c>
      <c r="I58" s="183"/>
      <c r="J58" s="89"/>
      <c r="K58" s="89"/>
      <c r="L58" s="164">
        <v>12</v>
      </c>
    </row>
    <row r="59" spans="1:12" ht="30" customHeight="1" x14ac:dyDescent="0.25">
      <c r="A59" s="179">
        <f t="shared" si="9"/>
        <v>4.1899999999999959</v>
      </c>
      <c r="B59" s="169" t="s">
        <v>127</v>
      </c>
      <c r="C59" s="89" t="s">
        <v>242</v>
      </c>
      <c r="D59" s="94" t="s">
        <v>92</v>
      </c>
      <c r="E59" s="161">
        <v>1324</v>
      </c>
      <c r="F59" s="175">
        <v>33</v>
      </c>
      <c r="G59" s="176">
        <f t="shared" ref="G59:G103" si="10">F59*E59</f>
        <v>43692</v>
      </c>
      <c r="H59" s="206" t="s">
        <v>274</v>
      </c>
      <c r="I59" s="95" t="s">
        <v>128</v>
      </c>
      <c r="J59" s="95"/>
      <c r="K59" s="95"/>
      <c r="L59" s="164">
        <v>9</v>
      </c>
    </row>
    <row r="60" spans="1:12" ht="30" customHeight="1" x14ac:dyDescent="0.25">
      <c r="A60" s="179">
        <f t="shared" si="9"/>
        <v>4.1999999999999957</v>
      </c>
      <c r="B60" s="169" t="s">
        <v>127</v>
      </c>
      <c r="C60" s="89" t="s">
        <v>359</v>
      </c>
      <c r="D60" s="94" t="s">
        <v>92</v>
      </c>
      <c r="E60" s="161">
        <v>3382</v>
      </c>
      <c r="F60" s="175">
        <v>40</v>
      </c>
      <c r="G60" s="176">
        <f t="shared" ref="G60" si="11">F60*E60</f>
        <v>135280</v>
      </c>
      <c r="H60" s="206" t="s">
        <v>129</v>
      </c>
      <c r="I60" s="95" t="s">
        <v>130</v>
      </c>
      <c r="J60" s="95"/>
      <c r="K60" s="95"/>
      <c r="L60" s="164">
        <v>15</v>
      </c>
    </row>
    <row r="61" spans="1:12" ht="30" customHeight="1" x14ac:dyDescent="0.25">
      <c r="A61" s="179">
        <f t="shared" si="9"/>
        <v>4.2099999999999955</v>
      </c>
      <c r="B61" s="169" t="s">
        <v>127</v>
      </c>
      <c r="C61" s="89" t="s">
        <v>243</v>
      </c>
      <c r="D61" s="94" t="s">
        <v>92</v>
      </c>
      <c r="E61" s="161">
        <v>408</v>
      </c>
      <c r="F61" s="175">
        <v>40</v>
      </c>
      <c r="G61" s="176">
        <f t="shared" si="10"/>
        <v>16320</v>
      </c>
      <c r="H61" s="206" t="s">
        <v>129</v>
      </c>
      <c r="I61" s="95" t="s">
        <v>130</v>
      </c>
      <c r="J61" s="95"/>
      <c r="K61" s="95"/>
      <c r="L61" s="164">
        <v>15</v>
      </c>
    </row>
    <row r="62" spans="1:12" ht="20.149999999999999" customHeight="1" x14ac:dyDescent="0.25">
      <c r="A62" s="179">
        <f t="shared" si="9"/>
        <v>4.2199999999999953</v>
      </c>
      <c r="B62" s="169" t="s">
        <v>131</v>
      </c>
      <c r="C62" s="89" t="s">
        <v>330</v>
      </c>
      <c r="D62" s="94" t="s">
        <v>92</v>
      </c>
      <c r="E62" s="161">
        <v>3646</v>
      </c>
      <c r="F62" s="175">
        <v>11</v>
      </c>
      <c r="G62" s="176">
        <f t="shared" si="10"/>
        <v>40106</v>
      </c>
      <c r="H62" s="206" t="s">
        <v>264</v>
      </c>
      <c r="I62" s="95"/>
      <c r="J62" s="95"/>
      <c r="K62" s="95"/>
      <c r="L62" s="164"/>
    </row>
    <row r="63" spans="1:12" ht="20.149999999999999" customHeight="1" x14ac:dyDescent="0.25">
      <c r="A63" s="179">
        <f t="shared" si="9"/>
        <v>4.2299999999999951</v>
      </c>
      <c r="B63" s="169" t="s">
        <v>131</v>
      </c>
      <c r="C63" s="89" t="s">
        <v>244</v>
      </c>
      <c r="D63" s="94" t="s">
        <v>92</v>
      </c>
      <c r="E63" s="161">
        <f>7534</f>
        <v>7534</v>
      </c>
      <c r="F63" s="175">
        <v>15.84</v>
      </c>
      <c r="G63" s="176">
        <f t="shared" si="10"/>
        <v>119338.56</v>
      </c>
      <c r="H63" s="206" t="s">
        <v>274</v>
      </c>
      <c r="I63" s="95" t="s">
        <v>79</v>
      </c>
      <c r="J63" s="95" t="s">
        <v>132</v>
      </c>
      <c r="K63" s="95"/>
      <c r="L63" s="164">
        <v>8</v>
      </c>
    </row>
    <row r="64" spans="1:12" ht="20.149999999999999" customHeight="1" x14ac:dyDescent="0.25">
      <c r="A64" s="179">
        <f t="shared" si="9"/>
        <v>4.2399999999999949</v>
      </c>
      <c r="B64" s="169" t="s">
        <v>131</v>
      </c>
      <c r="C64" s="89" t="s">
        <v>258</v>
      </c>
      <c r="D64" s="94" t="s">
        <v>92</v>
      </c>
      <c r="E64" s="161">
        <v>4887.6000000000004</v>
      </c>
      <c r="F64" s="175">
        <v>11.05</v>
      </c>
      <c r="G64" s="176">
        <f t="shared" si="10"/>
        <v>54007.98000000001</v>
      </c>
      <c r="H64" s="206" t="s">
        <v>264</v>
      </c>
      <c r="I64" s="95"/>
      <c r="J64" s="95"/>
      <c r="K64" s="95"/>
      <c r="L64" s="164"/>
    </row>
    <row r="65" spans="1:14" ht="20.149999999999999" customHeight="1" x14ac:dyDescent="0.25">
      <c r="A65" s="179">
        <f t="shared" si="9"/>
        <v>4.2499999999999947</v>
      </c>
      <c r="B65" s="169" t="s">
        <v>307</v>
      </c>
      <c r="C65" s="89" t="s">
        <v>245</v>
      </c>
      <c r="D65" s="94" t="s">
        <v>97</v>
      </c>
      <c r="E65" s="161">
        <v>35</v>
      </c>
      <c r="F65" s="175">
        <v>145</v>
      </c>
      <c r="G65" s="176">
        <f t="shared" si="10"/>
        <v>5075</v>
      </c>
      <c r="H65" s="206" t="s">
        <v>264</v>
      </c>
      <c r="I65" s="95" t="s">
        <v>101</v>
      </c>
      <c r="J65" s="95"/>
      <c r="K65" s="95"/>
      <c r="L65" s="164">
        <v>7</v>
      </c>
    </row>
    <row r="66" spans="1:14" ht="23" x14ac:dyDescent="0.25">
      <c r="A66" s="179">
        <f t="shared" si="9"/>
        <v>4.2599999999999945</v>
      </c>
      <c r="B66" s="169" t="s">
        <v>289</v>
      </c>
      <c r="C66" s="89" t="s">
        <v>290</v>
      </c>
      <c r="D66" s="94" t="s">
        <v>72</v>
      </c>
      <c r="E66" s="161">
        <v>1</v>
      </c>
      <c r="F66" s="175">
        <v>30000</v>
      </c>
      <c r="G66" s="176">
        <f t="shared" si="10"/>
        <v>30000</v>
      </c>
      <c r="H66" s="206" t="s">
        <v>291</v>
      </c>
      <c r="I66" s="95"/>
      <c r="J66" s="95"/>
      <c r="K66" s="95"/>
      <c r="L66" s="164"/>
    </row>
    <row r="67" spans="1:14" ht="30" customHeight="1" x14ac:dyDescent="0.25">
      <c r="A67" s="179">
        <f t="shared" si="9"/>
        <v>4.2699999999999942</v>
      </c>
      <c r="B67" s="169" t="s">
        <v>308</v>
      </c>
      <c r="C67" s="89" t="s">
        <v>265</v>
      </c>
      <c r="D67" s="94" t="s">
        <v>100</v>
      </c>
      <c r="E67" s="161">
        <v>3</v>
      </c>
      <c r="F67" s="175">
        <v>1500</v>
      </c>
      <c r="G67" s="176">
        <f t="shared" si="10"/>
        <v>4500</v>
      </c>
      <c r="H67" s="206" t="s">
        <v>106</v>
      </c>
      <c r="I67" s="95" t="s">
        <v>281</v>
      </c>
      <c r="J67" s="95"/>
      <c r="K67" s="95"/>
      <c r="L67" s="164">
        <v>16</v>
      </c>
    </row>
    <row r="68" spans="1:14" ht="20.149999999999999" customHeight="1" x14ac:dyDescent="0.25">
      <c r="A68" s="179">
        <f t="shared" si="9"/>
        <v>4.279999999999994</v>
      </c>
      <c r="B68" s="169" t="s">
        <v>309</v>
      </c>
      <c r="C68" s="89" t="s">
        <v>246</v>
      </c>
      <c r="D68" s="94" t="s">
        <v>100</v>
      </c>
      <c r="E68" s="161">
        <v>2</v>
      </c>
      <c r="F68" s="175">
        <v>850</v>
      </c>
      <c r="G68" s="176">
        <f t="shared" si="10"/>
        <v>1700</v>
      </c>
      <c r="H68" s="206" t="s">
        <v>230</v>
      </c>
      <c r="I68" s="95"/>
      <c r="J68" s="95"/>
      <c r="K68" s="95"/>
      <c r="L68" s="164">
        <v>30</v>
      </c>
    </row>
    <row r="69" spans="1:14" ht="24" customHeight="1" x14ac:dyDescent="0.25">
      <c r="A69" s="179">
        <f t="shared" si="9"/>
        <v>4.2899999999999938</v>
      </c>
      <c r="B69" s="169" t="s">
        <v>292</v>
      </c>
      <c r="C69" s="89" t="s">
        <v>247</v>
      </c>
      <c r="D69" s="94" t="s">
        <v>100</v>
      </c>
      <c r="E69" s="161">
        <v>4</v>
      </c>
      <c r="F69" s="175">
        <v>850</v>
      </c>
      <c r="G69" s="176">
        <f t="shared" si="10"/>
        <v>3400</v>
      </c>
      <c r="H69" s="206" t="s">
        <v>230</v>
      </c>
      <c r="I69" s="95"/>
      <c r="J69" s="95"/>
      <c r="K69" s="95"/>
      <c r="L69" s="164">
        <v>31</v>
      </c>
    </row>
    <row r="70" spans="1:14" ht="40" customHeight="1" x14ac:dyDescent="0.25">
      <c r="A70" s="179">
        <f t="shared" si="9"/>
        <v>4.2999999999999936</v>
      </c>
      <c r="B70" s="169" t="s">
        <v>91</v>
      </c>
      <c r="C70" s="89" t="s">
        <v>364</v>
      </c>
      <c r="D70" s="94" t="s">
        <v>100</v>
      </c>
      <c r="E70" s="161">
        <v>1</v>
      </c>
      <c r="F70" s="175">
        <v>50000</v>
      </c>
      <c r="G70" s="176">
        <f>F70*E70</f>
        <v>50000</v>
      </c>
      <c r="H70" s="206" t="s">
        <v>105</v>
      </c>
      <c r="I70" s="95" t="s">
        <v>222</v>
      </c>
      <c r="J70" s="95"/>
      <c r="K70" s="95"/>
      <c r="L70" s="164">
        <v>32</v>
      </c>
    </row>
    <row r="71" spans="1:14" ht="20" customHeight="1" x14ac:dyDescent="0.25">
      <c r="A71" s="179">
        <f t="shared" si="9"/>
        <v>4.3099999999999934</v>
      </c>
      <c r="B71" s="169" t="s">
        <v>91</v>
      </c>
      <c r="C71" s="89" t="s">
        <v>226</v>
      </c>
      <c r="D71" s="94" t="s">
        <v>100</v>
      </c>
      <c r="E71" s="161">
        <v>2</v>
      </c>
      <c r="F71" s="175">
        <v>4500</v>
      </c>
      <c r="G71" s="176">
        <f t="shared" si="10"/>
        <v>9000</v>
      </c>
      <c r="H71" s="206" t="s">
        <v>113</v>
      </c>
      <c r="I71" s="95"/>
      <c r="J71" s="95"/>
      <c r="K71" s="95"/>
      <c r="L71" s="164"/>
    </row>
    <row r="72" spans="1:14" ht="20" customHeight="1" x14ac:dyDescent="0.3">
      <c r="A72" s="179">
        <f t="shared" si="9"/>
        <v>4.3199999999999932</v>
      </c>
      <c r="B72" s="169" t="s">
        <v>133</v>
      </c>
      <c r="C72" s="89" t="s">
        <v>134</v>
      </c>
      <c r="D72" s="94" t="s">
        <v>100</v>
      </c>
      <c r="E72" s="161">
        <v>15</v>
      </c>
      <c r="F72" s="175">
        <v>250</v>
      </c>
      <c r="G72" s="176">
        <f t="shared" si="10"/>
        <v>3750</v>
      </c>
      <c r="H72" s="206" t="s">
        <v>274</v>
      </c>
      <c r="I72" s="183" t="s">
        <v>79</v>
      </c>
      <c r="J72" s="89"/>
      <c r="K72" s="89"/>
      <c r="L72" s="164" t="s">
        <v>201</v>
      </c>
    </row>
    <row r="73" spans="1:14" ht="20" customHeight="1" x14ac:dyDescent="0.3">
      <c r="A73" s="179">
        <f t="shared" si="9"/>
        <v>4.329999999999993</v>
      </c>
      <c r="B73" s="169" t="s">
        <v>133</v>
      </c>
      <c r="C73" s="89" t="s">
        <v>135</v>
      </c>
      <c r="D73" s="94" t="s">
        <v>100</v>
      </c>
      <c r="E73" s="161">
        <v>4</v>
      </c>
      <c r="F73" s="175">
        <v>350</v>
      </c>
      <c r="G73" s="176">
        <f t="shared" si="10"/>
        <v>1400</v>
      </c>
      <c r="H73" s="206" t="s">
        <v>274</v>
      </c>
      <c r="I73" s="183"/>
      <c r="J73" s="89"/>
      <c r="K73" s="89"/>
      <c r="L73" s="164" t="s">
        <v>136</v>
      </c>
    </row>
    <row r="74" spans="1:14" ht="20" customHeight="1" x14ac:dyDescent="0.3">
      <c r="A74" s="179">
        <f t="shared" si="9"/>
        <v>4.3399999999999928</v>
      </c>
      <c r="B74" s="169" t="s">
        <v>137</v>
      </c>
      <c r="C74" s="89" t="s">
        <v>138</v>
      </c>
      <c r="D74" s="94" t="s">
        <v>100</v>
      </c>
      <c r="E74" s="161">
        <v>14</v>
      </c>
      <c r="F74" s="175">
        <v>220.00000000000003</v>
      </c>
      <c r="G74" s="176">
        <f t="shared" si="10"/>
        <v>3080.0000000000005</v>
      </c>
      <c r="H74" s="206" t="s">
        <v>274</v>
      </c>
      <c r="I74" s="183" t="s">
        <v>139</v>
      </c>
      <c r="J74" s="89"/>
      <c r="K74" s="89"/>
      <c r="L74" s="164" t="s">
        <v>208</v>
      </c>
    </row>
    <row r="75" spans="1:14" ht="30" customHeight="1" x14ac:dyDescent="0.3">
      <c r="A75" s="179">
        <f t="shared" si="9"/>
        <v>4.3499999999999925</v>
      </c>
      <c r="B75" s="169" t="s">
        <v>137</v>
      </c>
      <c r="C75" s="89" t="s">
        <v>255</v>
      </c>
      <c r="D75" s="94" t="s">
        <v>100</v>
      </c>
      <c r="E75" s="161">
        <v>19</v>
      </c>
      <c r="F75" s="175">
        <v>110.00000000000001</v>
      </c>
      <c r="G75" s="176">
        <f t="shared" si="10"/>
        <v>2090.0000000000005</v>
      </c>
      <c r="H75" s="206" t="s">
        <v>274</v>
      </c>
      <c r="I75" s="183" t="s">
        <v>139</v>
      </c>
      <c r="J75" s="89"/>
      <c r="K75" s="89"/>
      <c r="L75" s="164" t="s">
        <v>210</v>
      </c>
    </row>
    <row r="76" spans="1:14" ht="30" customHeight="1" x14ac:dyDescent="0.3">
      <c r="A76" s="179">
        <f t="shared" si="9"/>
        <v>4.3599999999999923</v>
      </c>
      <c r="B76" s="169" t="s">
        <v>137</v>
      </c>
      <c r="C76" s="89" t="s">
        <v>345</v>
      </c>
      <c r="D76" s="94" t="s">
        <v>92</v>
      </c>
      <c r="E76" s="161">
        <v>485.66</v>
      </c>
      <c r="F76" s="175">
        <v>6</v>
      </c>
      <c r="G76" s="176">
        <f t="shared" si="10"/>
        <v>2913.96</v>
      </c>
      <c r="H76" s="206" t="s">
        <v>342</v>
      </c>
      <c r="I76" s="183" t="s">
        <v>140</v>
      </c>
      <c r="J76" s="89"/>
      <c r="K76" s="89"/>
      <c r="L76" s="164" t="s">
        <v>209</v>
      </c>
      <c r="N76" s="13" t="s">
        <v>141</v>
      </c>
    </row>
    <row r="77" spans="1:14" ht="20.149999999999999" customHeight="1" x14ac:dyDescent="0.3">
      <c r="A77" s="179">
        <f t="shared" si="9"/>
        <v>4.3699999999999921</v>
      </c>
      <c r="B77" s="169" t="s">
        <v>137</v>
      </c>
      <c r="C77" s="89" t="s">
        <v>142</v>
      </c>
      <c r="D77" s="94" t="s">
        <v>92</v>
      </c>
      <c r="E77" s="161">
        <v>358.8</v>
      </c>
      <c r="F77" s="175">
        <v>4</v>
      </c>
      <c r="G77" s="176">
        <f t="shared" si="10"/>
        <v>1435.2</v>
      </c>
      <c r="H77" s="206" t="s">
        <v>274</v>
      </c>
      <c r="I77" s="183" t="s">
        <v>77</v>
      </c>
      <c r="J77" s="89"/>
      <c r="K77" s="89"/>
      <c r="L77" s="164" t="s">
        <v>203</v>
      </c>
    </row>
    <row r="78" spans="1:14" ht="20.149999999999999" customHeight="1" x14ac:dyDescent="0.3">
      <c r="A78" s="179">
        <f t="shared" si="9"/>
        <v>4.3799999999999919</v>
      </c>
      <c r="B78" s="169" t="s">
        <v>137</v>
      </c>
      <c r="C78" s="89" t="s">
        <v>143</v>
      </c>
      <c r="D78" s="94" t="s">
        <v>92</v>
      </c>
      <c r="E78" s="161">
        <v>30.8</v>
      </c>
      <c r="F78" s="175">
        <v>4</v>
      </c>
      <c r="G78" s="176">
        <f t="shared" si="10"/>
        <v>123.2</v>
      </c>
      <c r="H78" s="206" t="s">
        <v>274</v>
      </c>
      <c r="I78" s="183" t="s">
        <v>77</v>
      </c>
      <c r="J78" s="89"/>
      <c r="K78" s="89"/>
      <c r="L78" s="164" t="s">
        <v>202</v>
      </c>
    </row>
    <row r="79" spans="1:14" ht="20" customHeight="1" x14ac:dyDescent="0.3">
      <c r="A79" s="179">
        <f t="shared" si="9"/>
        <v>4.3899999999999917</v>
      </c>
      <c r="B79" s="169" t="s">
        <v>310</v>
      </c>
      <c r="C79" s="89" t="s">
        <v>144</v>
      </c>
      <c r="D79" s="94" t="s">
        <v>72</v>
      </c>
      <c r="E79" s="161">
        <v>1</v>
      </c>
      <c r="F79" s="175">
        <v>5000</v>
      </c>
      <c r="G79" s="176">
        <f t="shared" si="10"/>
        <v>5000</v>
      </c>
      <c r="H79" s="206" t="s">
        <v>274</v>
      </c>
      <c r="I79" s="183"/>
      <c r="J79" s="89"/>
      <c r="K79" s="89"/>
      <c r="L79" s="164" t="s">
        <v>204</v>
      </c>
    </row>
    <row r="80" spans="1:14" ht="30" customHeight="1" x14ac:dyDescent="0.3">
      <c r="A80" s="179">
        <f t="shared" si="9"/>
        <v>4.3999999999999915</v>
      </c>
      <c r="B80" s="169" t="s">
        <v>311</v>
      </c>
      <c r="C80" s="89" t="s">
        <v>249</v>
      </c>
      <c r="D80" s="94" t="s">
        <v>92</v>
      </c>
      <c r="E80" s="161">
        <v>970</v>
      </c>
      <c r="F80" s="175">
        <v>4</v>
      </c>
      <c r="G80" s="176">
        <f t="shared" si="10"/>
        <v>3880</v>
      </c>
      <c r="H80" s="206" t="s">
        <v>145</v>
      </c>
      <c r="I80" s="183"/>
      <c r="J80" s="89"/>
      <c r="K80" s="89"/>
      <c r="L80" s="164" t="s">
        <v>205</v>
      </c>
    </row>
    <row r="81" spans="1:12" ht="24" customHeight="1" x14ac:dyDescent="0.3">
      <c r="A81" s="179">
        <f t="shared" si="9"/>
        <v>4.4099999999999913</v>
      </c>
      <c r="B81" s="169" t="s">
        <v>311</v>
      </c>
      <c r="C81" s="89" t="s">
        <v>250</v>
      </c>
      <c r="D81" s="94" t="s">
        <v>92</v>
      </c>
      <c r="E81" s="161">
        <v>46</v>
      </c>
      <c r="F81" s="175">
        <v>4</v>
      </c>
      <c r="G81" s="176">
        <f t="shared" si="10"/>
        <v>184</v>
      </c>
      <c r="H81" s="206" t="s">
        <v>145</v>
      </c>
      <c r="I81" s="183"/>
      <c r="J81" s="89"/>
      <c r="K81" s="89"/>
      <c r="L81" s="164" t="s">
        <v>206</v>
      </c>
    </row>
    <row r="82" spans="1:12" ht="20" customHeight="1" x14ac:dyDescent="0.3">
      <c r="A82" s="179">
        <f t="shared" si="9"/>
        <v>4.419999999999991</v>
      </c>
      <c r="B82" s="169" t="s">
        <v>311</v>
      </c>
      <c r="C82" s="89" t="s">
        <v>251</v>
      </c>
      <c r="D82" s="94" t="s">
        <v>92</v>
      </c>
      <c r="E82" s="161">
        <v>478</v>
      </c>
      <c r="F82" s="175">
        <v>4</v>
      </c>
      <c r="G82" s="176">
        <f t="shared" si="10"/>
        <v>1912</v>
      </c>
      <c r="H82" s="206" t="s">
        <v>145</v>
      </c>
      <c r="I82" s="183"/>
      <c r="J82" s="89"/>
      <c r="K82" s="89"/>
      <c r="L82" s="164" t="s">
        <v>207</v>
      </c>
    </row>
    <row r="83" spans="1:12" ht="20" customHeight="1" x14ac:dyDescent="0.3">
      <c r="A83" s="179">
        <f t="shared" si="9"/>
        <v>4.4299999999999908</v>
      </c>
      <c r="B83" s="169" t="s">
        <v>333</v>
      </c>
      <c r="C83" s="89" t="s">
        <v>331</v>
      </c>
      <c r="D83" s="94" t="s">
        <v>97</v>
      </c>
      <c r="E83" s="161">
        <v>30</v>
      </c>
      <c r="F83" s="175">
        <v>4.5</v>
      </c>
      <c r="G83" s="176">
        <f t="shared" si="10"/>
        <v>135</v>
      </c>
      <c r="H83" s="206" t="s">
        <v>264</v>
      </c>
      <c r="I83" s="183"/>
      <c r="J83" s="89"/>
      <c r="K83" s="202"/>
      <c r="L83" s="164"/>
    </row>
    <row r="84" spans="1:12" ht="20" customHeight="1" x14ac:dyDescent="0.3">
      <c r="A84" s="179">
        <f t="shared" si="9"/>
        <v>4.4399999999999906</v>
      </c>
      <c r="B84" s="169" t="s">
        <v>312</v>
      </c>
      <c r="C84" s="89" t="s">
        <v>252</v>
      </c>
      <c r="D84" s="94" t="s">
        <v>100</v>
      </c>
      <c r="E84" s="161">
        <v>49</v>
      </c>
      <c r="F84" s="175">
        <v>550</v>
      </c>
      <c r="G84" s="176">
        <f t="shared" si="10"/>
        <v>26950</v>
      </c>
      <c r="H84" s="206" t="s">
        <v>145</v>
      </c>
      <c r="I84" s="183"/>
      <c r="J84" s="89"/>
      <c r="K84" s="184"/>
      <c r="L84" s="164" t="s">
        <v>212</v>
      </c>
    </row>
    <row r="85" spans="1:12" ht="30" customHeight="1" x14ac:dyDescent="0.3">
      <c r="A85" s="179">
        <f t="shared" si="9"/>
        <v>4.4499999999999904</v>
      </c>
      <c r="B85" s="169" t="s">
        <v>338</v>
      </c>
      <c r="C85" s="89" t="s">
        <v>343</v>
      </c>
      <c r="D85" s="94" t="s">
        <v>92</v>
      </c>
      <c r="E85" s="161">
        <v>44</v>
      </c>
      <c r="F85" s="175">
        <v>5</v>
      </c>
      <c r="G85" s="176">
        <f t="shared" si="10"/>
        <v>220</v>
      </c>
      <c r="H85" s="206" t="s">
        <v>145</v>
      </c>
      <c r="I85" s="183"/>
      <c r="J85" s="89"/>
      <c r="K85" s="89"/>
      <c r="L85" s="164" t="s">
        <v>213</v>
      </c>
    </row>
    <row r="86" spans="1:12" ht="23" x14ac:dyDescent="0.3">
      <c r="A86" s="179">
        <f t="shared" si="9"/>
        <v>4.4599999999999902</v>
      </c>
      <c r="B86" s="169" t="s">
        <v>314</v>
      </c>
      <c r="C86" s="89" t="s">
        <v>253</v>
      </c>
      <c r="D86" s="94" t="s">
        <v>100</v>
      </c>
      <c r="E86" s="161">
        <v>9</v>
      </c>
      <c r="F86" s="175">
        <v>350</v>
      </c>
      <c r="G86" s="176">
        <f t="shared" si="10"/>
        <v>3150</v>
      </c>
      <c r="H86" s="206" t="s">
        <v>145</v>
      </c>
      <c r="I86" s="183"/>
      <c r="J86" s="89"/>
      <c r="K86" s="89"/>
      <c r="L86" s="164" t="s">
        <v>214</v>
      </c>
    </row>
    <row r="87" spans="1:12" ht="30" customHeight="1" x14ac:dyDescent="0.3">
      <c r="A87" s="179">
        <f t="shared" si="9"/>
        <v>4.46999999999999</v>
      </c>
      <c r="B87" s="169" t="s">
        <v>315</v>
      </c>
      <c r="C87" s="89" t="s">
        <v>339</v>
      </c>
      <c r="D87" s="94" t="s">
        <v>92</v>
      </c>
      <c r="E87" s="161">
        <v>801</v>
      </c>
      <c r="F87" s="175">
        <v>10</v>
      </c>
      <c r="G87" s="176">
        <f t="shared" si="10"/>
        <v>8010</v>
      </c>
      <c r="H87" s="206" t="s">
        <v>145</v>
      </c>
      <c r="I87" s="183"/>
      <c r="J87" s="89"/>
      <c r="K87" s="89"/>
      <c r="L87" s="164" t="s">
        <v>215</v>
      </c>
    </row>
    <row r="88" spans="1:12" ht="20.149999999999999" customHeight="1" x14ac:dyDescent="0.3">
      <c r="A88" s="179">
        <f t="shared" si="9"/>
        <v>4.4799999999999898</v>
      </c>
      <c r="B88" s="169" t="s">
        <v>316</v>
      </c>
      <c r="C88" s="89" t="s">
        <v>216</v>
      </c>
      <c r="D88" s="94" t="s">
        <v>100</v>
      </c>
      <c r="E88" s="161">
        <v>5</v>
      </c>
      <c r="F88" s="175">
        <v>550</v>
      </c>
      <c r="G88" s="176">
        <f t="shared" si="10"/>
        <v>2750</v>
      </c>
      <c r="H88" s="206" t="s">
        <v>145</v>
      </c>
      <c r="I88" s="183"/>
      <c r="J88" s="89"/>
      <c r="K88" s="89"/>
      <c r="L88" s="164" t="s">
        <v>217</v>
      </c>
    </row>
    <row r="89" spans="1:12" ht="24" customHeight="1" x14ac:dyDescent="0.3">
      <c r="A89" s="179">
        <f t="shared" si="9"/>
        <v>4.4899999999999896</v>
      </c>
      <c r="B89" s="169" t="s">
        <v>313</v>
      </c>
      <c r="C89" s="89" t="s">
        <v>254</v>
      </c>
      <c r="D89" s="94" t="s">
        <v>92</v>
      </c>
      <c r="E89" s="161">
        <v>134</v>
      </c>
      <c r="F89" s="175">
        <v>4</v>
      </c>
      <c r="G89" s="176">
        <f t="shared" si="10"/>
        <v>536</v>
      </c>
      <c r="H89" s="206" t="s">
        <v>145</v>
      </c>
      <c r="I89" s="183"/>
      <c r="J89" s="89"/>
      <c r="K89" s="89"/>
      <c r="L89" s="164" t="s">
        <v>218</v>
      </c>
    </row>
    <row r="90" spans="1:12" ht="24" customHeight="1" x14ac:dyDescent="0.3">
      <c r="A90" s="179">
        <f t="shared" si="9"/>
        <v>4.4999999999999893</v>
      </c>
      <c r="B90" s="169" t="s">
        <v>317</v>
      </c>
      <c r="C90" s="89" t="s">
        <v>280</v>
      </c>
      <c r="D90" s="94" t="s">
        <v>100</v>
      </c>
      <c r="E90" s="161">
        <v>14</v>
      </c>
      <c r="F90" s="175">
        <v>200</v>
      </c>
      <c r="G90" s="176">
        <f t="shared" si="10"/>
        <v>2800</v>
      </c>
      <c r="H90" s="206" t="s">
        <v>145</v>
      </c>
      <c r="I90" s="183"/>
      <c r="J90" s="89"/>
      <c r="K90" s="89"/>
      <c r="L90" s="164" t="s">
        <v>219</v>
      </c>
    </row>
    <row r="91" spans="1:12" ht="24" customHeight="1" x14ac:dyDescent="0.3">
      <c r="A91" s="179">
        <f t="shared" si="9"/>
        <v>4.5099999999999891</v>
      </c>
      <c r="B91" s="169" t="s">
        <v>341</v>
      </c>
      <c r="C91" s="89" t="s">
        <v>340</v>
      </c>
      <c r="D91" s="94" t="s">
        <v>97</v>
      </c>
      <c r="E91" s="161">
        <v>52</v>
      </c>
      <c r="F91" s="175">
        <v>15</v>
      </c>
      <c r="G91" s="176">
        <f t="shared" si="10"/>
        <v>780</v>
      </c>
      <c r="H91" s="206" t="s">
        <v>225</v>
      </c>
      <c r="I91" s="183"/>
      <c r="J91" s="89"/>
      <c r="K91" s="89"/>
      <c r="L91" s="164"/>
    </row>
    <row r="92" spans="1:12" ht="20.149999999999999" customHeight="1" x14ac:dyDescent="0.3">
      <c r="A92" s="179">
        <f t="shared" si="9"/>
        <v>4.5199999999999889</v>
      </c>
      <c r="B92" s="169" t="s">
        <v>318</v>
      </c>
      <c r="C92" s="89" t="s">
        <v>272</v>
      </c>
      <c r="D92" s="94" t="s">
        <v>72</v>
      </c>
      <c r="E92" s="161">
        <v>1</v>
      </c>
      <c r="F92" s="175">
        <v>10000</v>
      </c>
      <c r="G92" s="176">
        <f t="shared" si="10"/>
        <v>10000</v>
      </c>
      <c r="H92" s="206" t="s">
        <v>145</v>
      </c>
      <c r="I92" s="183"/>
      <c r="J92" s="89"/>
      <c r="K92" s="89"/>
      <c r="L92" s="164"/>
    </row>
    <row r="93" spans="1:12" ht="30" customHeight="1" x14ac:dyDescent="0.3">
      <c r="A93" s="179">
        <f t="shared" si="9"/>
        <v>4.5299999999999887</v>
      </c>
      <c r="B93" s="169" t="s">
        <v>273</v>
      </c>
      <c r="C93" s="89" t="s">
        <v>351</v>
      </c>
      <c r="D93" s="94" t="s">
        <v>100</v>
      </c>
      <c r="E93" s="161">
        <v>22</v>
      </c>
      <c r="F93" s="175">
        <v>1500</v>
      </c>
      <c r="G93" s="176">
        <f t="shared" si="10"/>
        <v>33000</v>
      </c>
      <c r="H93" s="206" t="s">
        <v>129</v>
      </c>
      <c r="I93" s="183"/>
      <c r="J93" s="89"/>
      <c r="K93" s="89"/>
      <c r="L93" s="164">
        <v>10</v>
      </c>
    </row>
    <row r="94" spans="1:12" ht="20.149999999999999" customHeight="1" x14ac:dyDescent="0.3">
      <c r="A94" s="179">
        <f t="shared" si="9"/>
        <v>4.5399999999999885</v>
      </c>
      <c r="B94" s="169" t="s">
        <v>273</v>
      </c>
      <c r="C94" s="89" t="s">
        <v>361</v>
      </c>
      <c r="D94" s="94" t="s">
        <v>100</v>
      </c>
      <c r="E94" s="161">
        <v>9</v>
      </c>
      <c r="F94" s="175">
        <v>500</v>
      </c>
      <c r="G94" s="176">
        <f t="shared" si="10"/>
        <v>4500</v>
      </c>
      <c r="H94" s="206" t="s">
        <v>129</v>
      </c>
      <c r="I94" s="183" t="s">
        <v>101</v>
      </c>
      <c r="J94" s="89"/>
      <c r="K94" s="89"/>
      <c r="L94" s="164">
        <v>21</v>
      </c>
    </row>
    <row r="95" spans="1:12" ht="30" customHeight="1" x14ac:dyDescent="0.3">
      <c r="A95" s="179">
        <f t="shared" si="9"/>
        <v>4.5499999999999883</v>
      </c>
      <c r="B95" s="169" t="s">
        <v>273</v>
      </c>
      <c r="C95" s="89" t="s">
        <v>365</v>
      </c>
      <c r="D95" s="94" t="s">
        <v>100</v>
      </c>
      <c r="E95" s="161">
        <v>2</v>
      </c>
      <c r="F95" s="175">
        <v>10000</v>
      </c>
      <c r="G95" s="176">
        <f t="shared" ref="G95" si="12">F95*E95</f>
        <v>20000</v>
      </c>
      <c r="H95" s="209" t="s">
        <v>362</v>
      </c>
      <c r="I95" s="183"/>
      <c r="J95" s="89"/>
      <c r="K95" s="89"/>
      <c r="L95" s="164">
        <v>10</v>
      </c>
    </row>
    <row r="96" spans="1:12" ht="20.149999999999999" customHeight="1" x14ac:dyDescent="0.3">
      <c r="A96" s="179">
        <f t="shared" si="9"/>
        <v>4.5599999999999881</v>
      </c>
      <c r="B96" s="169" t="s">
        <v>91</v>
      </c>
      <c r="C96" s="89" t="s">
        <v>146</v>
      </c>
      <c r="D96" s="94" t="s">
        <v>100</v>
      </c>
      <c r="E96" s="161">
        <v>5</v>
      </c>
      <c r="F96" s="175">
        <v>1000</v>
      </c>
      <c r="G96" s="176">
        <f t="shared" si="10"/>
        <v>5000</v>
      </c>
      <c r="H96" s="206" t="s">
        <v>145</v>
      </c>
      <c r="I96" s="183" t="s">
        <v>101</v>
      </c>
      <c r="J96" s="89"/>
      <c r="K96" s="89"/>
      <c r="L96" s="164">
        <v>21</v>
      </c>
    </row>
    <row r="97" spans="1:12" ht="20.149999999999999" customHeight="1" x14ac:dyDescent="0.3">
      <c r="A97" s="179">
        <f t="shared" si="9"/>
        <v>4.5699999999999878</v>
      </c>
      <c r="B97" s="169" t="s">
        <v>91</v>
      </c>
      <c r="C97" s="89" t="s">
        <v>228</v>
      </c>
      <c r="D97" s="94" t="s">
        <v>100</v>
      </c>
      <c r="E97" s="161">
        <v>1</v>
      </c>
      <c r="F97" s="175">
        <v>1200</v>
      </c>
      <c r="G97" s="176">
        <f t="shared" si="10"/>
        <v>1200</v>
      </c>
      <c r="H97" s="206" t="s">
        <v>106</v>
      </c>
      <c r="I97" s="183"/>
      <c r="J97" s="89"/>
      <c r="K97" s="89"/>
      <c r="L97" s="164"/>
    </row>
    <row r="98" spans="1:12" ht="20.149999999999999" customHeight="1" x14ac:dyDescent="0.3">
      <c r="A98" s="179">
        <f t="shared" si="9"/>
        <v>4.5799999999999876</v>
      </c>
      <c r="B98" s="169" t="s">
        <v>91</v>
      </c>
      <c r="C98" s="89" t="s">
        <v>220</v>
      </c>
      <c r="D98" s="94" t="s">
        <v>100</v>
      </c>
      <c r="E98" s="161">
        <v>1</v>
      </c>
      <c r="F98" s="175">
        <v>3270</v>
      </c>
      <c r="G98" s="176">
        <f t="shared" si="10"/>
        <v>3270</v>
      </c>
      <c r="H98" s="206" t="s">
        <v>264</v>
      </c>
      <c r="I98" s="183"/>
      <c r="J98" s="89"/>
      <c r="K98" s="89"/>
      <c r="L98" s="164"/>
    </row>
    <row r="99" spans="1:12" ht="20.149999999999999" customHeight="1" x14ac:dyDescent="0.3">
      <c r="A99" s="179">
        <f t="shared" si="9"/>
        <v>4.5899999999999874</v>
      </c>
      <c r="B99" s="169" t="s">
        <v>292</v>
      </c>
      <c r="C99" s="89" t="s">
        <v>293</v>
      </c>
      <c r="D99" s="94" t="s">
        <v>100</v>
      </c>
      <c r="E99" s="161">
        <v>7</v>
      </c>
      <c r="F99" s="175">
        <v>400</v>
      </c>
      <c r="G99" s="176">
        <f t="shared" si="10"/>
        <v>2800</v>
      </c>
      <c r="H99" s="206" t="s">
        <v>294</v>
      </c>
      <c r="I99" s="183"/>
      <c r="J99" s="89"/>
      <c r="K99" s="89"/>
      <c r="L99" s="164"/>
    </row>
    <row r="100" spans="1:12" ht="20.149999999999999" customHeight="1" x14ac:dyDescent="0.3">
      <c r="A100" s="179">
        <f t="shared" si="9"/>
        <v>4.5999999999999872</v>
      </c>
      <c r="B100" s="169" t="s">
        <v>295</v>
      </c>
      <c r="C100" s="89" t="s">
        <v>296</v>
      </c>
      <c r="D100" s="94" t="s">
        <v>100</v>
      </c>
      <c r="E100" s="161">
        <v>36</v>
      </c>
      <c r="F100" s="175">
        <v>400</v>
      </c>
      <c r="G100" s="176">
        <f t="shared" si="10"/>
        <v>14400</v>
      </c>
      <c r="H100" s="206" t="s">
        <v>106</v>
      </c>
      <c r="I100" s="183"/>
      <c r="J100" s="89"/>
      <c r="K100" s="89"/>
      <c r="L100" s="164">
        <v>17</v>
      </c>
    </row>
    <row r="101" spans="1:12" ht="20.149999999999999" customHeight="1" x14ac:dyDescent="0.3">
      <c r="A101" s="179">
        <f t="shared" si="9"/>
        <v>4.609999999999987</v>
      </c>
      <c r="B101" s="169" t="s">
        <v>319</v>
      </c>
      <c r="C101" s="89" t="s">
        <v>275</v>
      </c>
      <c r="D101" s="94" t="s">
        <v>97</v>
      </c>
      <c r="E101" s="161">
        <v>465</v>
      </c>
      <c r="F101" s="175">
        <v>8</v>
      </c>
      <c r="G101" s="176">
        <f t="shared" si="10"/>
        <v>3720</v>
      </c>
      <c r="H101" s="206" t="s">
        <v>264</v>
      </c>
      <c r="I101" s="183"/>
      <c r="J101" s="89"/>
      <c r="K101" s="89"/>
      <c r="L101" s="164"/>
    </row>
    <row r="102" spans="1:12" ht="20.149999999999999" customHeight="1" x14ac:dyDescent="0.3">
      <c r="A102" s="179">
        <f t="shared" si="9"/>
        <v>4.6199999999999868</v>
      </c>
      <c r="B102" s="169" t="s">
        <v>131</v>
      </c>
      <c r="C102" s="89" t="s">
        <v>261</v>
      </c>
      <c r="D102" s="94" t="s">
        <v>92</v>
      </c>
      <c r="E102" s="161">
        <v>565.94000000000005</v>
      </c>
      <c r="F102" s="175">
        <v>13.31</v>
      </c>
      <c r="G102" s="176">
        <f t="shared" si="10"/>
        <v>7532.6614000000009</v>
      </c>
      <c r="H102" s="206" t="s">
        <v>264</v>
      </c>
      <c r="I102" s="183"/>
      <c r="J102" s="89"/>
      <c r="K102" s="89"/>
      <c r="L102" s="164"/>
    </row>
    <row r="103" spans="1:12" ht="20.149999999999999" customHeight="1" x14ac:dyDescent="0.3">
      <c r="A103" s="179">
        <f t="shared" si="9"/>
        <v>4.6299999999999866</v>
      </c>
      <c r="B103" s="169" t="s">
        <v>320</v>
      </c>
      <c r="C103" s="89" t="s">
        <v>147</v>
      </c>
      <c r="D103" s="94" t="s">
        <v>92</v>
      </c>
      <c r="E103" s="161">
        <v>544</v>
      </c>
      <c r="F103" s="175">
        <v>30</v>
      </c>
      <c r="G103" s="176">
        <f t="shared" si="10"/>
        <v>16320</v>
      </c>
      <c r="H103" s="206" t="s">
        <v>145</v>
      </c>
      <c r="I103" s="183" t="s">
        <v>148</v>
      </c>
      <c r="J103" s="185"/>
      <c r="K103" s="185"/>
      <c r="L103" s="164">
        <v>27</v>
      </c>
    </row>
    <row r="104" spans="1:12" ht="20.149999999999999" customHeight="1" x14ac:dyDescent="0.3">
      <c r="A104" s="179">
        <f t="shared" si="9"/>
        <v>4.6399999999999864</v>
      </c>
      <c r="B104" s="169" t="s">
        <v>321</v>
      </c>
      <c r="C104" s="89" t="s">
        <v>262</v>
      </c>
      <c r="D104" s="94" t="s">
        <v>97</v>
      </c>
      <c r="E104" s="161">
        <v>311</v>
      </c>
      <c r="F104" s="175">
        <v>101.85</v>
      </c>
      <c r="G104" s="176">
        <f>F104*E104</f>
        <v>31675.35</v>
      </c>
      <c r="H104" s="206" t="s">
        <v>145</v>
      </c>
      <c r="I104" s="183"/>
      <c r="J104" s="185"/>
      <c r="K104" s="185"/>
      <c r="L104" s="164"/>
    </row>
    <row r="105" spans="1:12" ht="20.149999999999999" customHeight="1" x14ac:dyDescent="0.3">
      <c r="A105" s="179">
        <f t="shared" si="9"/>
        <v>4.6499999999999861</v>
      </c>
      <c r="B105" s="169" t="s">
        <v>91</v>
      </c>
      <c r="C105" s="89" t="s">
        <v>263</v>
      </c>
      <c r="D105" s="94" t="s">
        <v>100</v>
      </c>
      <c r="E105" s="161">
        <v>1</v>
      </c>
      <c r="F105" s="175">
        <v>330</v>
      </c>
      <c r="G105" s="176">
        <f>F105*E105</f>
        <v>330</v>
      </c>
      <c r="H105" s="206" t="s">
        <v>336</v>
      </c>
      <c r="I105" s="183"/>
      <c r="J105" s="185"/>
      <c r="K105" s="185"/>
      <c r="L105" s="164"/>
    </row>
    <row r="106" spans="1:12" ht="20.149999999999999" customHeight="1" x14ac:dyDescent="0.3">
      <c r="A106" s="179">
        <f t="shared" si="9"/>
        <v>4.6599999999999859</v>
      </c>
      <c r="B106" s="169" t="s">
        <v>91</v>
      </c>
      <c r="C106" s="89" t="s">
        <v>344</v>
      </c>
      <c r="D106" s="94" t="s">
        <v>100</v>
      </c>
      <c r="E106" s="161">
        <v>1</v>
      </c>
      <c r="F106" s="175">
        <v>1500</v>
      </c>
      <c r="G106" s="176">
        <f>F106*E106</f>
        <v>1500</v>
      </c>
      <c r="H106" s="209" t="s">
        <v>264</v>
      </c>
      <c r="I106" s="183"/>
      <c r="J106" s="185"/>
      <c r="K106" s="185"/>
      <c r="L106" s="164"/>
    </row>
    <row r="107" spans="1:12" ht="20.149999999999999" customHeight="1" x14ac:dyDescent="0.3">
      <c r="A107" s="179">
        <f t="shared" si="9"/>
        <v>4.6699999999999857</v>
      </c>
      <c r="B107" s="169" t="s">
        <v>297</v>
      </c>
      <c r="C107" s="89" t="s">
        <v>298</v>
      </c>
      <c r="D107" s="94" t="s">
        <v>97</v>
      </c>
      <c r="E107" s="161">
        <v>142</v>
      </c>
      <c r="F107" s="175">
        <v>12.56</v>
      </c>
      <c r="G107" s="176">
        <f>F107*E107</f>
        <v>1783.52</v>
      </c>
      <c r="H107" s="209" t="s">
        <v>264</v>
      </c>
      <c r="I107" s="183"/>
      <c r="J107" s="185"/>
      <c r="K107" s="185"/>
      <c r="L107" s="164"/>
    </row>
    <row r="108" spans="1:12" ht="20.149999999999999" customHeight="1" x14ac:dyDescent="0.3">
      <c r="A108" s="179">
        <f t="shared" si="9"/>
        <v>4.6799999999999855</v>
      </c>
      <c r="B108" s="169" t="s">
        <v>299</v>
      </c>
      <c r="C108" s="89" t="s">
        <v>300</v>
      </c>
      <c r="D108" s="94" t="s">
        <v>72</v>
      </c>
      <c r="E108" s="161">
        <v>1</v>
      </c>
      <c r="F108" s="175">
        <v>10000</v>
      </c>
      <c r="G108" s="176">
        <f t="shared" ref="G108:G116" si="13">E108*F108</f>
        <v>10000</v>
      </c>
      <c r="H108" s="209" t="s">
        <v>291</v>
      </c>
      <c r="I108" s="183"/>
      <c r="J108" s="185"/>
      <c r="K108" s="185"/>
      <c r="L108" s="164"/>
    </row>
    <row r="109" spans="1:12" ht="20" customHeight="1" x14ac:dyDescent="0.3">
      <c r="A109" s="179">
        <f t="shared" si="9"/>
        <v>4.6899999999999853</v>
      </c>
      <c r="B109" s="169" t="s">
        <v>301</v>
      </c>
      <c r="C109" s="89" t="s">
        <v>302</v>
      </c>
      <c r="D109" s="94" t="s">
        <v>72</v>
      </c>
      <c r="E109" s="161">
        <v>1</v>
      </c>
      <c r="F109" s="175">
        <v>4000</v>
      </c>
      <c r="G109" s="176">
        <f t="shared" si="13"/>
        <v>4000</v>
      </c>
      <c r="H109" s="209" t="s">
        <v>291</v>
      </c>
      <c r="I109" s="183"/>
      <c r="J109" s="185"/>
      <c r="K109" s="185"/>
      <c r="L109" s="164"/>
    </row>
    <row r="110" spans="1:12" ht="20.149999999999999" customHeight="1" x14ac:dyDescent="0.3">
      <c r="A110" s="179">
        <f t="shared" si="9"/>
        <v>4.6999999999999851</v>
      </c>
      <c r="B110" s="169" t="s">
        <v>131</v>
      </c>
      <c r="C110" s="89" t="s">
        <v>303</v>
      </c>
      <c r="D110" s="94" t="s">
        <v>304</v>
      </c>
      <c r="E110" s="161">
        <v>544</v>
      </c>
      <c r="F110" s="175">
        <v>32.83</v>
      </c>
      <c r="G110" s="176">
        <f t="shared" si="13"/>
        <v>17859.52</v>
      </c>
      <c r="H110" s="209" t="s">
        <v>264</v>
      </c>
      <c r="I110" s="183"/>
      <c r="J110" s="185"/>
      <c r="K110" s="185"/>
      <c r="L110" s="164"/>
    </row>
    <row r="111" spans="1:12" ht="20.149999999999999" customHeight="1" x14ac:dyDescent="0.3">
      <c r="A111" s="179">
        <f t="shared" si="9"/>
        <v>4.7099999999999849</v>
      </c>
      <c r="B111" s="169" t="s">
        <v>101</v>
      </c>
      <c r="C111" s="89" t="s">
        <v>305</v>
      </c>
      <c r="D111" s="94" t="s">
        <v>100</v>
      </c>
      <c r="E111" s="161">
        <v>1</v>
      </c>
      <c r="F111" s="175">
        <v>12000</v>
      </c>
      <c r="G111" s="176">
        <f t="shared" si="13"/>
        <v>12000</v>
      </c>
      <c r="H111" s="209" t="s">
        <v>291</v>
      </c>
      <c r="I111" s="183"/>
      <c r="J111" s="185"/>
      <c r="K111" s="185"/>
      <c r="L111" s="164"/>
    </row>
    <row r="112" spans="1:12" ht="20.149999999999999" customHeight="1" x14ac:dyDescent="0.3">
      <c r="A112" s="179">
        <v>4.72</v>
      </c>
      <c r="B112" s="169" t="s">
        <v>273</v>
      </c>
      <c r="C112" s="89" t="s">
        <v>355</v>
      </c>
      <c r="D112" s="94" t="s">
        <v>100</v>
      </c>
      <c r="E112" s="161">
        <v>9</v>
      </c>
      <c r="F112" s="175">
        <v>1500</v>
      </c>
      <c r="G112" s="176">
        <f t="shared" ref="G112" si="14">E112*F112</f>
        <v>13500</v>
      </c>
      <c r="H112" s="209" t="s">
        <v>357</v>
      </c>
      <c r="I112" s="183"/>
      <c r="J112" s="185"/>
      <c r="K112" s="185"/>
      <c r="L112" s="164"/>
    </row>
    <row r="113" spans="1:12" ht="20.149999999999999" customHeight="1" x14ac:dyDescent="0.3">
      <c r="A113" s="179">
        <v>4.7300000000000004</v>
      </c>
      <c r="B113" s="169" t="s">
        <v>273</v>
      </c>
      <c r="C113" s="89" t="s">
        <v>356</v>
      </c>
      <c r="D113" s="94" t="s">
        <v>100</v>
      </c>
      <c r="E113" s="161">
        <v>2</v>
      </c>
      <c r="F113" s="175">
        <v>900</v>
      </c>
      <c r="G113" s="176">
        <f t="shared" ref="G113" si="15">E113*F113</f>
        <v>1800</v>
      </c>
      <c r="H113" s="209" t="s">
        <v>363</v>
      </c>
      <c r="I113" s="183"/>
      <c r="J113" s="185"/>
      <c r="K113" s="185"/>
      <c r="L113" s="164"/>
    </row>
    <row r="114" spans="1:12" ht="20.149999999999999" customHeight="1" x14ac:dyDescent="0.3">
      <c r="A114" s="179">
        <v>4.74</v>
      </c>
      <c r="B114" s="169" t="s">
        <v>91</v>
      </c>
      <c r="C114" s="89" t="s">
        <v>347</v>
      </c>
      <c r="D114" s="94" t="s">
        <v>100</v>
      </c>
      <c r="E114" s="161">
        <v>7</v>
      </c>
      <c r="F114" s="175">
        <v>500</v>
      </c>
      <c r="G114" s="176">
        <f t="shared" si="13"/>
        <v>3500</v>
      </c>
      <c r="H114" s="209" t="s">
        <v>348</v>
      </c>
      <c r="I114" s="183"/>
      <c r="J114" s="185"/>
      <c r="K114" s="185"/>
      <c r="L114" s="164"/>
    </row>
    <row r="115" spans="1:12" ht="20.149999999999999" customHeight="1" x14ac:dyDescent="0.3">
      <c r="A115" s="179">
        <v>4.75</v>
      </c>
      <c r="B115" s="169" t="s">
        <v>91</v>
      </c>
      <c r="C115" s="89" t="s">
        <v>350</v>
      </c>
      <c r="D115" s="94" t="s">
        <v>100</v>
      </c>
      <c r="E115" s="161">
        <v>3</v>
      </c>
      <c r="F115" s="175">
        <v>250</v>
      </c>
      <c r="G115" s="176">
        <f t="shared" si="13"/>
        <v>750</v>
      </c>
      <c r="H115" s="209" t="s">
        <v>348</v>
      </c>
      <c r="I115" s="183"/>
      <c r="J115" s="185"/>
      <c r="K115" s="185"/>
      <c r="L115" s="164"/>
    </row>
    <row r="116" spans="1:12" ht="20.149999999999999" customHeight="1" x14ac:dyDescent="0.3">
      <c r="A116" s="179">
        <v>4.76</v>
      </c>
      <c r="B116" s="169" t="s">
        <v>91</v>
      </c>
      <c r="C116" s="89" t="s">
        <v>353</v>
      </c>
      <c r="D116" s="94" t="s">
        <v>100</v>
      </c>
      <c r="E116" s="161">
        <v>2</v>
      </c>
      <c r="F116" s="175">
        <v>250</v>
      </c>
      <c r="G116" s="176">
        <f t="shared" si="13"/>
        <v>500</v>
      </c>
      <c r="H116" s="209" t="s">
        <v>348</v>
      </c>
      <c r="I116" s="183"/>
      <c r="J116" s="185"/>
      <c r="K116" s="185"/>
      <c r="L116" s="164"/>
    </row>
    <row r="117" spans="1:12" ht="22.5" customHeight="1" x14ac:dyDescent="0.3">
      <c r="A117" s="223" t="s">
        <v>149</v>
      </c>
      <c r="B117" s="224"/>
      <c r="C117" s="224"/>
      <c r="D117" s="224"/>
      <c r="E117" s="224"/>
      <c r="F117" s="225"/>
      <c r="G117" s="104">
        <f>SUM(G9:G116)</f>
        <v>3404042.2431400008</v>
      </c>
      <c r="H117" s="108"/>
      <c r="I117" s="105"/>
      <c r="J117" s="106" t="s">
        <v>150</v>
      </c>
      <c r="K117" s="106"/>
      <c r="L117" s="99">
        <f>SUM(G41:G116)+SUM(G19:G39)+SUM(G16:G17)+SUM(G10:G14)</f>
        <v>3094583.8574000001</v>
      </c>
    </row>
    <row r="118" spans="1:12" s="54" customFormat="1" ht="22.5" customHeight="1" x14ac:dyDescent="0.3">
      <c r="A118" s="220" t="s">
        <v>227</v>
      </c>
      <c r="B118" s="221"/>
      <c r="C118" s="221"/>
      <c r="D118" s="221"/>
      <c r="E118" s="221"/>
      <c r="F118" s="222"/>
      <c r="G118" s="107">
        <f>0.15*G117</f>
        <v>510606.3364710001</v>
      </c>
      <c r="H118" s="108"/>
      <c r="I118" s="108"/>
      <c r="J118" s="109" t="s">
        <v>151</v>
      </c>
      <c r="K118" s="109"/>
      <c r="L118" s="110">
        <f>L117*0.1</f>
        <v>309458.38574</v>
      </c>
    </row>
    <row r="119" spans="1:12" s="54" customFormat="1" ht="22.5" customHeight="1" x14ac:dyDescent="0.3">
      <c r="A119" s="218" t="s">
        <v>52</v>
      </c>
      <c r="B119" s="219"/>
      <c r="C119" s="9" t="s">
        <v>53</v>
      </c>
      <c r="D119" s="96">
        <v>3.5000000000000003E-2</v>
      </c>
      <c r="E119" s="69" t="s">
        <v>54</v>
      </c>
      <c r="F119" s="97">
        <v>2</v>
      </c>
      <c r="G119" s="111">
        <f>SUM(G117+G118)*(1+D119)^F119-G117-G118</f>
        <v>278820.84508279304</v>
      </c>
      <c r="H119" s="112"/>
      <c r="I119" s="112"/>
      <c r="J119" s="109"/>
      <c r="K119" s="109"/>
      <c r="L119" s="110"/>
    </row>
    <row r="120" spans="1:12" ht="22.5" customHeight="1" x14ac:dyDescent="0.3">
      <c r="A120" s="215" t="s">
        <v>328</v>
      </c>
      <c r="B120" s="216"/>
      <c r="C120" s="216"/>
      <c r="D120" s="216"/>
      <c r="E120" s="216"/>
      <c r="F120" s="217"/>
      <c r="G120" s="113">
        <f>SUM(G117:I119)</f>
        <v>4193469.424693794</v>
      </c>
      <c r="H120" s="108"/>
      <c r="I120" s="114"/>
      <c r="J120" s="115"/>
      <c r="K120" s="115"/>
    </row>
    <row r="122" spans="1:12" x14ac:dyDescent="0.3">
      <c r="A122" s="210" t="s">
        <v>322</v>
      </c>
      <c r="B122" s="210"/>
      <c r="C122" s="210"/>
      <c r="D122" s="210"/>
      <c r="E122" s="210"/>
      <c r="F122" s="210"/>
      <c r="G122" s="210"/>
      <c r="H122" s="210"/>
    </row>
    <row r="123" spans="1:12" x14ac:dyDescent="0.3">
      <c r="A123" s="83" t="s">
        <v>69</v>
      </c>
      <c r="B123" s="84"/>
      <c r="C123" s="84"/>
      <c r="D123" s="84"/>
      <c r="E123" s="84"/>
      <c r="F123" s="84"/>
      <c r="G123" s="91"/>
      <c r="H123" s="92"/>
    </row>
    <row r="124" spans="1:12" x14ac:dyDescent="0.25">
      <c r="A124" s="85">
        <v>1.1000000000000001</v>
      </c>
      <c r="B124" s="86"/>
      <c r="C124" s="95" t="s">
        <v>323</v>
      </c>
      <c r="D124" s="94" t="s">
        <v>100</v>
      </c>
      <c r="E124" s="103">
        <v>385</v>
      </c>
      <c r="F124" s="88">
        <v>1500</v>
      </c>
      <c r="G124" s="88">
        <f t="shared" ref="G124:G125" si="16">F124*E124</f>
        <v>577500</v>
      </c>
      <c r="H124" s="195" t="s">
        <v>324</v>
      </c>
    </row>
    <row r="125" spans="1:12" x14ac:dyDescent="0.25">
      <c r="A125" s="85">
        <v>1.2</v>
      </c>
      <c r="B125" s="86"/>
      <c r="C125" s="95" t="s">
        <v>325</v>
      </c>
      <c r="D125" s="93" t="s">
        <v>100</v>
      </c>
      <c r="E125" s="103">
        <v>120</v>
      </c>
      <c r="F125" s="87">
        <v>1500</v>
      </c>
      <c r="G125" s="88">
        <f t="shared" si="16"/>
        <v>180000</v>
      </c>
      <c r="H125" s="195" t="s">
        <v>326</v>
      </c>
    </row>
    <row r="126" spans="1:12" hidden="1" x14ac:dyDescent="0.25">
      <c r="A126" s="85">
        <v>1.3</v>
      </c>
      <c r="B126" s="86"/>
      <c r="C126" s="95"/>
      <c r="D126" s="93"/>
      <c r="E126" s="103"/>
      <c r="F126" s="87"/>
      <c r="G126" s="88"/>
      <c r="H126" s="195"/>
    </row>
    <row r="127" spans="1:12" hidden="1" x14ac:dyDescent="0.25">
      <c r="A127" s="85">
        <v>1.4</v>
      </c>
      <c r="B127" s="86"/>
      <c r="C127" s="95"/>
      <c r="D127" s="93"/>
      <c r="E127" s="103"/>
      <c r="F127" s="87"/>
      <c r="G127" s="88"/>
      <c r="H127" s="195"/>
    </row>
    <row r="128" spans="1:12" hidden="1" x14ac:dyDescent="0.3">
      <c r="A128" s="85">
        <v>1.5</v>
      </c>
      <c r="B128" s="86"/>
      <c r="C128" s="89"/>
      <c r="D128" s="90"/>
      <c r="E128" s="103"/>
      <c r="F128" s="87"/>
      <c r="G128" s="88"/>
      <c r="H128" s="195"/>
    </row>
    <row r="129" spans="1:8" hidden="1" x14ac:dyDescent="0.3">
      <c r="A129" s="85">
        <v>1.6</v>
      </c>
      <c r="B129" s="86"/>
      <c r="C129" s="89"/>
      <c r="D129" s="90"/>
      <c r="E129" s="103"/>
      <c r="F129" s="87"/>
      <c r="G129" s="88"/>
      <c r="H129" s="201"/>
    </row>
    <row r="130" spans="1:8" x14ac:dyDescent="0.3">
      <c r="A130" s="211" t="s">
        <v>327</v>
      </c>
      <c r="B130" s="212"/>
      <c r="C130" s="212"/>
      <c r="D130" s="212"/>
      <c r="E130" s="212"/>
      <c r="F130" s="213"/>
      <c r="G130" s="104">
        <f>SUM(G124:G129)</f>
        <v>757500</v>
      </c>
      <c r="H130" s="108"/>
    </row>
    <row r="133" spans="1:8" x14ac:dyDescent="0.3">
      <c r="A133" s="214" t="s">
        <v>346</v>
      </c>
      <c r="B133" s="214"/>
      <c r="C133" s="214"/>
      <c r="D133" s="214"/>
      <c r="E133" s="214"/>
      <c r="F133" s="214"/>
      <c r="G133" s="104">
        <f>G130+G120</f>
        <v>4950969.424693794</v>
      </c>
      <c r="H133" s="108"/>
    </row>
  </sheetData>
  <autoFilter ref="A6:L120" xr:uid="{00000000-0001-0000-0100-000000000000}"/>
  <mergeCells count="12">
    <mergeCell ref="A118:F118"/>
    <mergeCell ref="A117:F117"/>
    <mergeCell ref="F1:H1"/>
    <mergeCell ref="G2:H2"/>
    <mergeCell ref="G3:H3"/>
    <mergeCell ref="G4:H4"/>
    <mergeCell ref="A7:H7"/>
    <mergeCell ref="A122:H122"/>
    <mergeCell ref="A130:F130"/>
    <mergeCell ref="A133:F133"/>
    <mergeCell ref="A120:F120"/>
    <mergeCell ref="A119:B119"/>
  </mergeCells>
  <phoneticPr fontId="35" type="noConversion"/>
  <printOptions horizontalCentered="1"/>
  <pageMargins left="0.25" right="0.25" top="0.75" bottom="0.75" header="0.3" footer="0.3"/>
  <pageSetup scale="86" fitToHeight="0" orientation="landscape" r:id="rId1"/>
  <headerFooter>
    <oddFooter>&amp;L6/5/2026&amp;C&amp;"Arial,Regular"Page &amp;P of &amp;N&amp;R&amp;"Arial,Regular" Form DPM-16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233B-A420-409B-9721-C3060E869D9C}">
  <sheetPr>
    <pageSetUpPr fitToPage="1"/>
  </sheetPr>
  <dimension ref="A1:S79"/>
  <sheetViews>
    <sheetView topLeftCell="A64" zoomScaleNormal="100" workbookViewId="0">
      <selection activeCell="S8" sqref="S8"/>
    </sheetView>
  </sheetViews>
  <sheetFormatPr defaultColWidth="8.796875" defaultRowHeight="14.5" x14ac:dyDescent="0.35"/>
  <cols>
    <col min="1" max="5" width="8.796875" style="18"/>
    <col min="6" max="6" width="2.69921875" style="18" customWidth="1"/>
    <col min="7" max="7" width="8.796875" style="18"/>
    <col min="8" max="8" width="2.69921875" style="18" customWidth="1"/>
    <col min="9" max="9" width="8.796875" style="18"/>
    <col min="10" max="10" width="2.69921875" style="18" customWidth="1"/>
    <col min="11" max="11" width="12.3984375" style="18" bestFit="1" customWidth="1"/>
    <col min="12" max="12" width="2.69921875" style="18" customWidth="1"/>
    <col min="13" max="13" width="14.296875" style="18" bestFit="1" customWidth="1"/>
    <col min="14" max="14" width="10.19921875" style="18" customWidth="1"/>
    <col min="15" max="15" width="17.19921875" style="18" customWidth="1"/>
    <col min="16" max="16384" width="8.796875" style="18"/>
  </cols>
  <sheetData>
    <row r="1" spans="1:19" s="4" customFormat="1" ht="13" x14ac:dyDescent="0.3">
      <c r="A1" s="259" t="s">
        <v>152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13"/>
      <c r="Q1" s="13"/>
      <c r="R1" s="13"/>
      <c r="S1" s="54"/>
    </row>
    <row r="2" spans="1:19" s="4" customFormat="1" ht="33" customHeight="1" x14ac:dyDescent="0.3">
      <c r="A2" s="55"/>
      <c r="B2" s="56"/>
      <c r="C2" s="159"/>
      <c r="D2" s="59"/>
      <c r="E2" s="57"/>
      <c r="F2" s="269" t="s">
        <v>1</v>
      </c>
      <c r="G2" s="269"/>
      <c r="H2" s="269"/>
      <c r="I2" s="270" t="s">
        <v>153</v>
      </c>
      <c r="J2" s="270"/>
      <c r="K2" s="270"/>
      <c r="L2" s="270"/>
      <c r="M2" s="270"/>
      <c r="N2" s="270"/>
      <c r="O2" s="61"/>
      <c r="P2" s="13"/>
      <c r="Q2" s="13"/>
      <c r="R2" s="13"/>
      <c r="S2" s="54"/>
    </row>
    <row r="3" spans="1:19" s="4" customFormat="1" ht="12.5" x14ac:dyDescent="0.3">
      <c r="A3" s="55"/>
      <c r="B3" s="56"/>
      <c r="C3" s="159"/>
      <c r="D3" s="59"/>
      <c r="E3" s="57"/>
      <c r="F3" s="269" t="s">
        <v>3</v>
      </c>
      <c r="G3" s="269"/>
      <c r="H3" s="269"/>
      <c r="I3" s="230" t="s">
        <v>154</v>
      </c>
      <c r="J3" s="230"/>
      <c r="K3" s="230"/>
      <c r="L3" s="230"/>
      <c r="M3" s="230"/>
      <c r="N3" s="61"/>
      <c r="O3" s="61"/>
      <c r="P3" s="13"/>
      <c r="Q3" s="13"/>
      <c r="R3" s="13"/>
      <c r="S3" s="54"/>
    </row>
    <row r="4" spans="1:19" s="4" customFormat="1" ht="12.5" x14ac:dyDescent="0.3">
      <c r="A4" s="55"/>
      <c r="B4" s="56"/>
      <c r="C4" s="159"/>
      <c r="D4" s="59"/>
      <c r="E4" s="57"/>
      <c r="F4" s="269" t="s">
        <v>5</v>
      </c>
      <c r="G4" s="269"/>
      <c r="H4" s="269"/>
      <c r="I4" s="271" t="s">
        <v>155</v>
      </c>
      <c r="J4" s="271"/>
      <c r="K4" s="271"/>
      <c r="L4" s="271"/>
      <c r="M4" s="271"/>
      <c r="N4" s="61"/>
      <c r="O4" s="61"/>
      <c r="P4" s="13"/>
      <c r="Q4" s="13"/>
      <c r="R4" s="13"/>
      <c r="S4" s="54"/>
    </row>
    <row r="5" spans="1:19" s="4" customFormat="1" ht="13" thickBot="1" x14ac:dyDescent="0.35">
      <c r="A5" s="55"/>
      <c r="B5" s="56"/>
      <c r="C5" s="159"/>
      <c r="D5" s="160"/>
      <c r="E5" s="57"/>
      <c r="F5" s="58"/>
      <c r="G5" s="58"/>
      <c r="H5" s="58"/>
      <c r="I5" s="62"/>
      <c r="J5" s="60"/>
      <c r="K5" s="61"/>
      <c r="L5" s="61"/>
      <c r="M5" s="60"/>
      <c r="N5" s="61"/>
      <c r="O5" s="61"/>
      <c r="P5" s="13"/>
      <c r="Q5" s="13"/>
      <c r="R5" s="13"/>
      <c r="S5" s="54"/>
    </row>
    <row r="6" spans="1:19" ht="16" thickBot="1" x14ac:dyDescent="0.4">
      <c r="A6" s="260" t="s">
        <v>156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2"/>
    </row>
    <row r="7" spans="1:19" ht="15.5" x14ac:dyDescent="0.35">
      <c r="A7" s="19" t="s">
        <v>157</v>
      </c>
      <c r="B7" s="20"/>
      <c r="C7" s="20"/>
      <c r="D7" s="20"/>
      <c r="E7" s="21"/>
      <c r="F7" s="21"/>
      <c r="G7" s="21"/>
      <c r="H7" s="21"/>
      <c r="I7" s="21"/>
      <c r="J7" s="20"/>
      <c r="K7" s="22"/>
      <c r="L7" s="20"/>
      <c r="M7" s="22"/>
      <c r="N7" s="20"/>
      <c r="O7" s="23"/>
    </row>
    <row r="8" spans="1:19" ht="15" thickBot="1" x14ac:dyDescent="0.4">
      <c r="A8" s="24"/>
      <c r="B8" s="18" t="s">
        <v>158</v>
      </c>
      <c r="E8" s="64"/>
      <c r="F8" s="64"/>
      <c r="G8" s="64"/>
      <c r="H8" s="64"/>
      <c r="I8" s="64"/>
      <c r="K8" s="25"/>
      <c r="M8" s="25">
        <v>500000</v>
      </c>
      <c r="O8" s="26">
        <v>500000</v>
      </c>
      <c r="S8" s="63"/>
    </row>
    <row r="9" spans="1:19" ht="16" thickBot="1" x14ac:dyDescent="0.4">
      <c r="A9" s="19" t="s">
        <v>159</v>
      </c>
      <c r="B9" s="20"/>
      <c r="C9" s="20"/>
      <c r="D9" s="20"/>
      <c r="E9" s="21"/>
      <c r="F9" s="21"/>
      <c r="G9" s="21"/>
      <c r="H9" s="21"/>
      <c r="I9" s="21"/>
      <c r="J9" s="20"/>
      <c r="K9" s="22"/>
      <c r="L9" s="20"/>
      <c r="M9" s="22"/>
      <c r="N9" s="20"/>
      <c r="O9" s="23"/>
    </row>
    <row r="10" spans="1:19" ht="15" thickBot="1" x14ac:dyDescent="0.4">
      <c r="A10" s="24"/>
      <c r="B10" s="18" t="s">
        <v>160</v>
      </c>
      <c r="E10" s="64"/>
      <c r="F10" s="64"/>
      <c r="G10" s="64"/>
      <c r="H10" s="64"/>
      <c r="I10" s="64"/>
      <c r="K10" s="25"/>
      <c r="M10" s="25">
        <v>150000</v>
      </c>
      <c r="O10" s="23">
        <v>150000</v>
      </c>
    </row>
    <row r="11" spans="1:19" ht="35" customHeight="1" thickBot="1" x14ac:dyDescent="0.4">
      <c r="A11" s="24"/>
      <c r="K11" s="27"/>
      <c r="L11" s="27"/>
      <c r="M11" s="267" t="s">
        <v>161</v>
      </c>
      <c r="N11" s="268"/>
      <c r="O11" s="53">
        <f>SUM(O7:O10)</f>
        <v>650000</v>
      </c>
    </row>
    <row r="12" spans="1:19" ht="16" thickBot="1" x14ac:dyDescent="0.4">
      <c r="A12" s="260" t="s">
        <v>162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4"/>
    </row>
    <row r="13" spans="1:19" x14ac:dyDescent="0.35">
      <c r="A13" s="24"/>
      <c r="E13" s="49" t="s">
        <v>163</v>
      </c>
      <c r="F13" s="49"/>
      <c r="G13" s="49" t="s">
        <v>164</v>
      </c>
      <c r="H13" s="49"/>
      <c r="I13" s="49" t="s">
        <v>165</v>
      </c>
      <c r="J13" s="50"/>
      <c r="K13" s="50" t="s">
        <v>88</v>
      </c>
      <c r="L13" s="50"/>
      <c r="M13" s="51"/>
      <c r="N13" s="51"/>
      <c r="O13" s="52" t="s">
        <v>166</v>
      </c>
    </row>
    <row r="14" spans="1:19" ht="15" customHeight="1" thickBot="1" x14ac:dyDescent="0.4">
      <c r="A14" s="24"/>
      <c r="E14" s="65"/>
      <c r="F14" s="65"/>
      <c r="G14" s="65"/>
      <c r="H14" s="65"/>
      <c r="I14" s="49" t="s">
        <v>167</v>
      </c>
      <c r="J14" s="51"/>
      <c r="K14" s="51"/>
      <c r="L14" s="51"/>
      <c r="M14" s="51"/>
      <c r="N14" s="51"/>
      <c r="O14" s="30"/>
    </row>
    <row r="15" spans="1:19" ht="15.5" x14ac:dyDescent="0.35">
      <c r="A15" s="19" t="s">
        <v>168</v>
      </c>
      <c r="B15" s="31"/>
      <c r="C15" s="31"/>
      <c r="D15" s="20"/>
      <c r="E15" s="21"/>
      <c r="F15" s="21"/>
      <c r="G15" s="21"/>
      <c r="H15" s="21"/>
      <c r="I15" s="21"/>
      <c r="J15" s="20"/>
      <c r="K15" s="22"/>
      <c r="L15" s="20"/>
      <c r="M15" s="22"/>
      <c r="N15" s="66"/>
      <c r="O15" s="32"/>
    </row>
    <row r="16" spans="1:19" ht="5.15" customHeight="1" x14ac:dyDescent="0.35">
      <c r="A16" s="24"/>
      <c r="E16" s="64"/>
      <c r="F16" s="64"/>
      <c r="G16" s="64"/>
      <c r="H16" s="64"/>
      <c r="I16" s="64"/>
      <c r="K16" s="25"/>
      <c r="M16" s="25"/>
      <c r="N16" s="67"/>
      <c r="O16" s="33"/>
    </row>
    <row r="17" spans="1:15" x14ac:dyDescent="0.35">
      <c r="A17" s="24"/>
      <c r="B17" s="18" t="s">
        <v>169</v>
      </c>
      <c r="E17" s="64">
        <v>16</v>
      </c>
      <c r="F17" s="64"/>
      <c r="G17" s="64">
        <v>25</v>
      </c>
      <c r="H17" s="64"/>
      <c r="I17" s="64">
        <v>250</v>
      </c>
      <c r="K17" s="25"/>
      <c r="M17" s="25">
        <f>I17*G17*E17</f>
        <v>100000</v>
      </c>
      <c r="N17" s="67"/>
      <c r="O17" s="33"/>
    </row>
    <row r="18" spans="1:15" ht="5.15" customHeight="1" x14ac:dyDescent="0.35">
      <c r="A18" s="24"/>
      <c r="E18" s="64"/>
      <c r="F18" s="64"/>
      <c r="G18" s="64"/>
      <c r="H18" s="64"/>
      <c r="I18" s="64"/>
      <c r="K18" s="25"/>
      <c r="M18" s="25">
        <f t="shared" ref="M18:M23" si="0">I18*G18*E18</f>
        <v>0</v>
      </c>
      <c r="N18" s="67"/>
      <c r="O18" s="33"/>
    </row>
    <row r="19" spans="1:15" x14ac:dyDescent="0.35">
      <c r="A19" s="24"/>
      <c r="B19" s="18" t="s">
        <v>170</v>
      </c>
      <c r="E19" s="64">
        <v>8</v>
      </c>
      <c r="F19" s="64"/>
      <c r="G19" s="64">
        <v>6</v>
      </c>
      <c r="H19" s="64"/>
      <c r="I19" s="64">
        <v>250</v>
      </c>
      <c r="K19" s="25"/>
      <c r="M19" s="25">
        <f t="shared" si="0"/>
        <v>12000</v>
      </c>
      <c r="N19" s="67"/>
      <c r="O19" s="33"/>
    </row>
    <row r="20" spans="1:15" ht="5.15" customHeight="1" x14ac:dyDescent="0.35">
      <c r="A20" s="24"/>
      <c r="E20" s="64"/>
      <c r="F20" s="64"/>
      <c r="G20" s="64"/>
      <c r="H20" s="64"/>
      <c r="I20" s="64"/>
      <c r="K20" s="25"/>
      <c r="M20" s="25">
        <f t="shared" si="0"/>
        <v>0</v>
      </c>
      <c r="N20" s="67"/>
      <c r="O20" s="33"/>
    </row>
    <row r="21" spans="1:15" x14ac:dyDescent="0.35">
      <c r="A21" s="24"/>
      <c r="B21" s="18" t="s">
        <v>171</v>
      </c>
      <c r="E21" s="64">
        <v>6</v>
      </c>
      <c r="F21" s="64"/>
      <c r="G21" s="64">
        <v>25</v>
      </c>
      <c r="H21" s="64"/>
      <c r="I21" s="64">
        <v>140</v>
      </c>
      <c r="K21" s="25"/>
      <c r="M21" s="25">
        <f t="shared" si="0"/>
        <v>21000</v>
      </c>
      <c r="N21" s="67"/>
      <c r="O21" s="33"/>
    </row>
    <row r="22" spans="1:15" ht="5.15" customHeight="1" x14ac:dyDescent="0.35">
      <c r="A22" s="24"/>
      <c r="E22" s="64"/>
      <c r="F22" s="64"/>
      <c r="G22" s="64"/>
      <c r="H22" s="64"/>
      <c r="I22" s="64"/>
      <c r="K22" s="25"/>
      <c r="M22" s="25">
        <f t="shared" si="0"/>
        <v>0</v>
      </c>
      <c r="N22" s="67"/>
      <c r="O22" s="33"/>
    </row>
    <row r="23" spans="1:15" x14ac:dyDescent="0.35">
      <c r="A23" s="24"/>
      <c r="B23" s="18" t="s">
        <v>172</v>
      </c>
      <c r="E23" s="64">
        <v>1</v>
      </c>
      <c r="F23" s="64"/>
      <c r="G23" s="64">
        <v>25</v>
      </c>
      <c r="H23" s="64"/>
      <c r="I23" s="64">
        <v>250</v>
      </c>
      <c r="K23" s="25"/>
      <c r="M23" s="25">
        <f t="shared" si="0"/>
        <v>6250</v>
      </c>
      <c r="N23" s="67"/>
      <c r="O23" s="33"/>
    </row>
    <row r="24" spans="1:15" ht="5.15" customHeight="1" x14ac:dyDescent="0.35">
      <c r="A24" s="24"/>
      <c r="E24" s="64"/>
      <c r="F24" s="64"/>
      <c r="G24" s="64"/>
      <c r="H24" s="64"/>
      <c r="I24" s="64"/>
      <c r="K24" s="25"/>
      <c r="M24" s="25"/>
      <c r="N24" s="67"/>
      <c r="O24" s="33"/>
    </row>
    <row r="25" spans="1:15" x14ac:dyDescent="0.35">
      <c r="A25" s="24"/>
      <c r="B25" s="18" t="s">
        <v>173</v>
      </c>
      <c r="E25" s="64"/>
      <c r="F25" s="64"/>
      <c r="G25" s="64"/>
      <c r="H25" s="64"/>
      <c r="I25" s="64"/>
      <c r="K25" s="25">
        <v>20000</v>
      </c>
      <c r="M25" s="25">
        <v>35000</v>
      </c>
      <c r="N25" s="67"/>
      <c r="O25" s="33"/>
    </row>
    <row r="26" spans="1:15" ht="5.15" customHeight="1" x14ac:dyDescent="0.35">
      <c r="A26" s="24"/>
      <c r="E26" s="64"/>
      <c r="F26" s="64"/>
      <c r="G26" s="64"/>
      <c r="H26" s="64"/>
      <c r="I26" s="64"/>
      <c r="K26" s="25"/>
      <c r="M26" s="25"/>
      <c r="N26" s="67"/>
      <c r="O26" s="33"/>
    </row>
    <row r="27" spans="1:15" x14ac:dyDescent="0.35">
      <c r="A27" s="24"/>
      <c r="B27" s="18" t="s">
        <v>174</v>
      </c>
      <c r="E27" s="64"/>
      <c r="F27" s="64"/>
      <c r="G27" s="64"/>
      <c r="H27" s="64"/>
      <c r="I27" s="64"/>
      <c r="K27" s="25">
        <v>10000</v>
      </c>
      <c r="M27" s="25">
        <v>10000</v>
      </c>
      <c r="N27" s="67"/>
      <c r="O27" s="34"/>
    </row>
    <row r="28" spans="1:15" ht="15" thickBot="1" x14ac:dyDescent="0.4">
      <c r="A28" s="36"/>
      <c r="B28" s="37"/>
      <c r="C28" s="37"/>
      <c r="D28" s="37"/>
      <c r="E28" s="38"/>
      <c r="F28" s="38"/>
      <c r="G28" s="38"/>
      <c r="H28" s="38"/>
      <c r="I28" s="38"/>
      <c r="J28" s="37"/>
      <c r="K28" s="40"/>
      <c r="L28" s="37"/>
      <c r="M28" s="40"/>
      <c r="N28" s="68"/>
      <c r="O28" s="26">
        <f>SUM(M17:M27)</f>
        <v>184250</v>
      </c>
    </row>
    <row r="29" spans="1:15" ht="15.5" x14ac:dyDescent="0.35">
      <c r="A29" s="19" t="s">
        <v>175</v>
      </c>
      <c r="B29" s="31"/>
      <c r="C29" s="31"/>
      <c r="D29" s="20"/>
      <c r="E29" s="21"/>
      <c r="F29" s="21"/>
      <c r="G29" s="21"/>
      <c r="H29" s="21"/>
      <c r="I29" s="21"/>
      <c r="J29" s="20"/>
      <c r="K29" s="22"/>
      <c r="L29" s="20"/>
      <c r="M29" s="22"/>
      <c r="N29" s="20"/>
      <c r="O29" s="35"/>
    </row>
    <row r="30" spans="1:15" ht="5.15" customHeight="1" x14ac:dyDescent="0.35">
      <c r="A30" s="24"/>
      <c r="E30" s="64"/>
      <c r="F30" s="64"/>
      <c r="G30" s="64"/>
      <c r="H30" s="64"/>
      <c r="I30" s="64"/>
      <c r="K30" s="25"/>
      <c r="M30" s="25"/>
      <c r="O30" s="34"/>
    </row>
    <row r="31" spans="1:15" x14ac:dyDescent="0.35">
      <c r="A31" s="24"/>
      <c r="B31" s="18" t="s">
        <v>176</v>
      </c>
      <c r="E31" s="64" t="s">
        <v>177</v>
      </c>
      <c r="F31" s="64"/>
      <c r="G31" s="64"/>
      <c r="H31" s="64"/>
      <c r="I31" s="64"/>
      <c r="K31" s="25"/>
      <c r="M31" s="25">
        <f>150000/3</f>
        <v>50000</v>
      </c>
      <c r="O31" s="34"/>
    </row>
    <row r="32" spans="1:15" ht="5.15" customHeight="1" x14ac:dyDescent="0.35">
      <c r="A32" s="24"/>
      <c r="E32" s="64"/>
      <c r="F32" s="64"/>
      <c r="G32" s="64"/>
      <c r="H32" s="64"/>
      <c r="I32" s="64"/>
      <c r="K32" s="25"/>
      <c r="M32" s="25"/>
      <c r="O32" s="34"/>
    </row>
    <row r="33" spans="1:15" x14ac:dyDescent="0.35">
      <c r="A33" s="24"/>
      <c r="B33" s="18" t="s">
        <v>178</v>
      </c>
      <c r="E33" s="64"/>
      <c r="F33" s="64"/>
      <c r="G33" s="64"/>
      <c r="H33" s="64"/>
      <c r="I33" s="64"/>
      <c r="K33" s="25"/>
      <c r="M33" s="25">
        <v>20000</v>
      </c>
      <c r="O33" s="34"/>
    </row>
    <row r="34" spans="1:15" ht="5.15" customHeight="1" x14ac:dyDescent="0.35">
      <c r="A34" s="24"/>
      <c r="E34" s="64"/>
      <c r="F34" s="64"/>
      <c r="G34" s="64"/>
      <c r="H34" s="64"/>
      <c r="I34" s="64"/>
      <c r="K34" s="25"/>
      <c r="M34" s="25"/>
      <c r="O34" s="34"/>
    </row>
    <row r="35" spans="1:15" x14ac:dyDescent="0.35">
      <c r="A35" s="24"/>
      <c r="B35" s="18" t="s">
        <v>179</v>
      </c>
      <c r="E35" s="64"/>
      <c r="F35" s="64"/>
      <c r="G35" s="64"/>
      <c r="H35" s="64"/>
      <c r="I35" s="64"/>
      <c r="K35" s="25"/>
      <c r="M35" s="25">
        <v>15000</v>
      </c>
      <c r="O35" s="34"/>
    </row>
    <row r="36" spans="1:15" ht="5.15" customHeight="1" x14ac:dyDescent="0.35">
      <c r="A36" s="24"/>
      <c r="E36" s="64"/>
      <c r="F36" s="64"/>
      <c r="G36" s="64"/>
      <c r="H36" s="64"/>
      <c r="I36" s="64"/>
      <c r="K36" s="25"/>
      <c r="M36" s="25"/>
      <c r="O36" s="34"/>
    </row>
    <row r="37" spans="1:15" x14ac:dyDescent="0.35">
      <c r="A37" s="24"/>
      <c r="B37" s="18" t="s">
        <v>180</v>
      </c>
      <c r="E37" s="64"/>
      <c r="F37" s="64"/>
      <c r="G37" s="64"/>
      <c r="H37" s="64"/>
      <c r="I37" s="64"/>
      <c r="K37" s="25"/>
      <c r="M37" s="25">
        <v>15000</v>
      </c>
      <c r="O37" s="34"/>
    </row>
    <row r="38" spans="1:15" ht="15" customHeight="1" thickBot="1" x14ac:dyDescent="0.4">
      <c r="A38" s="24"/>
      <c r="E38" s="64"/>
      <c r="F38" s="64"/>
      <c r="G38" s="64"/>
      <c r="H38" s="64"/>
      <c r="I38" s="64"/>
      <c r="K38" s="25"/>
      <c r="M38" s="25"/>
      <c r="O38" s="26">
        <f>SUM(M31:M37)</f>
        <v>100000</v>
      </c>
    </row>
    <row r="39" spans="1:15" ht="15.5" x14ac:dyDescent="0.35">
      <c r="A39" s="19" t="s">
        <v>181</v>
      </c>
      <c r="B39" s="20"/>
      <c r="C39" s="20"/>
      <c r="D39" s="20"/>
      <c r="E39" s="21"/>
      <c r="F39" s="21"/>
      <c r="G39" s="21"/>
      <c r="H39" s="21"/>
      <c r="I39" s="21"/>
      <c r="J39" s="20"/>
      <c r="K39" s="22"/>
      <c r="L39" s="20"/>
      <c r="M39" s="22"/>
      <c r="N39" s="20"/>
      <c r="O39" s="23"/>
    </row>
    <row r="40" spans="1:15" x14ac:dyDescent="0.35">
      <c r="A40" s="24"/>
      <c r="B40" s="18" t="s">
        <v>160</v>
      </c>
      <c r="E40" s="64"/>
      <c r="F40" s="64"/>
      <c r="G40" s="64"/>
      <c r="H40" s="64"/>
      <c r="I40" s="64"/>
      <c r="K40" s="25"/>
      <c r="M40" s="25">
        <v>150000</v>
      </c>
      <c r="O40" s="26"/>
    </row>
    <row r="41" spans="1:15" ht="5.15" customHeight="1" x14ac:dyDescent="0.35">
      <c r="A41" s="24"/>
      <c r="E41" s="64"/>
      <c r="F41" s="64"/>
      <c r="G41" s="64"/>
      <c r="H41" s="64"/>
      <c r="I41" s="64"/>
      <c r="K41" s="25"/>
      <c r="M41" s="25"/>
      <c r="O41" s="26"/>
    </row>
    <row r="42" spans="1:15" x14ac:dyDescent="0.35">
      <c r="A42" s="24"/>
      <c r="B42" s="18" t="s">
        <v>182</v>
      </c>
      <c r="E42" s="64"/>
      <c r="F42" s="64"/>
      <c r="G42" s="64"/>
      <c r="H42" s="64"/>
      <c r="I42" s="64"/>
      <c r="K42" s="25"/>
      <c r="M42" s="25">
        <v>40000</v>
      </c>
      <c r="O42" s="26"/>
    </row>
    <row r="43" spans="1:15" ht="5.15" customHeight="1" x14ac:dyDescent="0.35">
      <c r="A43" s="24"/>
      <c r="E43" s="64"/>
      <c r="F43" s="64"/>
      <c r="G43" s="64"/>
      <c r="H43" s="64"/>
      <c r="I43" s="64"/>
      <c r="M43" s="25"/>
      <c r="O43" s="26"/>
    </row>
    <row r="44" spans="1:15" x14ac:dyDescent="0.35">
      <c r="A44" s="24"/>
      <c r="B44" s="18" t="s">
        <v>183</v>
      </c>
      <c r="E44" s="64"/>
      <c r="F44" s="64"/>
      <c r="G44" s="64"/>
      <c r="H44" s="64"/>
      <c r="I44" s="64"/>
      <c r="M44" s="25">
        <v>500000</v>
      </c>
      <c r="O44" s="26"/>
    </row>
    <row r="45" spans="1:15" ht="15" thickBot="1" x14ac:dyDescent="0.4">
      <c r="A45" s="36"/>
      <c r="B45" s="37"/>
      <c r="C45" s="37"/>
      <c r="D45" s="37"/>
      <c r="E45" s="38"/>
      <c r="F45" s="38"/>
      <c r="G45" s="38"/>
      <c r="H45" s="38"/>
      <c r="I45" s="38"/>
      <c r="J45" s="37"/>
      <c r="K45" s="37"/>
      <c r="L45" s="37"/>
      <c r="M45" s="37"/>
      <c r="N45" s="37"/>
      <c r="O45" s="39">
        <f>SUM(M40:M44)</f>
        <v>690000</v>
      </c>
    </row>
    <row r="46" spans="1:15" ht="15.5" x14ac:dyDescent="0.35">
      <c r="A46" s="19" t="s">
        <v>184</v>
      </c>
      <c r="B46" s="20"/>
      <c r="C46" s="20"/>
      <c r="D46" s="20"/>
      <c r="E46" s="21"/>
      <c r="F46" s="21"/>
      <c r="G46" s="21"/>
      <c r="H46" s="21"/>
      <c r="I46" s="21"/>
      <c r="J46" s="20"/>
      <c r="K46" s="20"/>
      <c r="L46" s="20"/>
      <c r="M46" s="22"/>
      <c r="N46" s="22"/>
      <c r="O46" s="23"/>
    </row>
    <row r="47" spans="1:15" ht="5.15" customHeight="1" x14ac:dyDescent="0.35">
      <c r="A47" s="24"/>
      <c r="E47" s="64"/>
      <c r="F47" s="64"/>
      <c r="G47" s="64"/>
      <c r="H47" s="64"/>
      <c r="I47" s="64"/>
      <c r="M47" s="25"/>
      <c r="N47" s="25"/>
      <c r="O47" s="26"/>
    </row>
    <row r="48" spans="1:15" x14ac:dyDescent="0.35">
      <c r="A48" s="24"/>
      <c r="B48" s="18" t="s">
        <v>185</v>
      </c>
      <c r="E48" s="64" t="s">
        <v>177</v>
      </c>
      <c r="F48" s="64"/>
      <c r="G48" s="64"/>
      <c r="H48" s="64"/>
      <c r="I48" s="64"/>
      <c r="M48" s="25">
        <f>75000/3</f>
        <v>25000</v>
      </c>
      <c r="N48" s="25"/>
      <c r="O48" s="26"/>
    </row>
    <row r="49" spans="1:15" ht="15" thickBot="1" x14ac:dyDescent="0.4">
      <c r="A49" s="36"/>
      <c r="B49" s="37"/>
      <c r="C49" s="37"/>
      <c r="D49" s="37"/>
      <c r="E49" s="38"/>
      <c r="F49" s="38"/>
      <c r="G49" s="38"/>
      <c r="H49" s="38"/>
      <c r="I49" s="38"/>
      <c r="J49" s="37"/>
      <c r="K49" s="37"/>
      <c r="L49" s="37"/>
      <c r="M49" s="40"/>
      <c r="N49" s="40"/>
      <c r="O49" s="39">
        <v>75000</v>
      </c>
    </row>
    <row r="50" spans="1:15" ht="15.5" x14ac:dyDescent="0.35">
      <c r="A50" s="19" t="s">
        <v>186</v>
      </c>
      <c r="B50" s="20"/>
      <c r="C50" s="20"/>
      <c r="D50" s="20"/>
      <c r="E50" s="21"/>
      <c r="F50" s="21"/>
      <c r="G50" s="21"/>
      <c r="H50" s="21"/>
      <c r="I50" s="21"/>
      <c r="J50" s="20"/>
      <c r="K50" s="20"/>
      <c r="L50" s="20"/>
      <c r="M50" s="22"/>
      <c r="N50" s="22"/>
      <c r="O50" s="23"/>
    </row>
    <row r="51" spans="1:15" ht="5.15" customHeight="1" x14ac:dyDescent="0.35">
      <c r="A51" s="24"/>
      <c r="E51" s="64"/>
      <c r="F51" s="64"/>
      <c r="G51" s="64"/>
      <c r="H51" s="64"/>
      <c r="I51" s="64"/>
      <c r="M51" s="25"/>
      <c r="N51" s="25"/>
      <c r="O51" s="26"/>
    </row>
    <row r="52" spans="1:15" x14ac:dyDescent="0.35">
      <c r="A52" s="24"/>
      <c r="B52" s="18" t="s">
        <v>185</v>
      </c>
      <c r="E52" s="64" t="s">
        <v>177</v>
      </c>
      <c r="F52" s="64"/>
      <c r="G52" s="64"/>
      <c r="H52" s="64"/>
      <c r="I52" s="64"/>
      <c r="K52" s="18" t="s">
        <v>187</v>
      </c>
      <c r="M52" s="25"/>
      <c r="N52" s="25"/>
      <c r="O52" s="26">
        <v>50000</v>
      </c>
    </row>
    <row r="53" spans="1:15" ht="15" thickBot="1" x14ac:dyDescent="0.4">
      <c r="A53" s="36"/>
      <c r="B53" s="37"/>
      <c r="C53" s="37"/>
      <c r="D53" s="37"/>
      <c r="E53" s="38"/>
      <c r="F53" s="38"/>
      <c r="G53" s="38"/>
      <c r="H53" s="38"/>
      <c r="I53" s="38"/>
      <c r="J53" s="37"/>
      <c r="K53" s="37"/>
      <c r="L53" s="37"/>
      <c r="M53" s="40"/>
      <c r="N53" s="40"/>
      <c r="O53" s="39"/>
    </row>
    <row r="54" spans="1:15" ht="15.5" x14ac:dyDescent="0.35">
      <c r="A54" s="19" t="s">
        <v>188</v>
      </c>
      <c r="B54" s="20"/>
      <c r="C54" s="20"/>
      <c r="D54" s="20"/>
      <c r="E54" s="21"/>
      <c r="F54" s="21"/>
      <c r="G54" s="21"/>
      <c r="H54" s="21"/>
      <c r="I54" s="21"/>
      <c r="J54" s="20"/>
      <c r="K54" s="41"/>
      <c r="L54" s="41"/>
      <c r="M54" s="41"/>
      <c r="N54" s="41"/>
      <c r="O54" s="42"/>
    </row>
    <row r="55" spans="1:15" ht="5.15" customHeight="1" x14ac:dyDescent="0.35">
      <c r="A55" s="24"/>
      <c r="E55" s="64"/>
      <c r="F55" s="64"/>
      <c r="G55" s="64"/>
      <c r="H55" s="64"/>
      <c r="I55" s="64"/>
      <c r="K55" s="27"/>
      <c r="L55" s="27"/>
      <c r="M55" s="27"/>
      <c r="N55" s="27"/>
      <c r="O55" s="43"/>
    </row>
    <row r="56" spans="1:15" x14ac:dyDescent="0.35">
      <c r="A56" s="24"/>
      <c r="B56" s="18" t="s">
        <v>189</v>
      </c>
      <c r="E56" s="64"/>
      <c r="F56" s="64"/>
      <c r="G56" s="64"/>
      <c r="H56" s="64"/>
      <c r="I56" s="64"/>
      <c r="K56" s="25">
        <v>0</v>
      </c>
      <c r="L56" s="27"/>
      <c r="M56" s="25">
        <v>0</v>
      </c>
      <c r="N56" s="27"/>
      <c r="O56" s="43"/>
    </row>
    <row r="57" spans="1:15" ht="5.15" customHeight="1" x14ac:dyDescent="0.35">
      <c r="A57" s="24"/>
      <c r="E57" s="64"/>
      <c r="F57" s="64"/>
      <c r="G57" s="64"/>
      <c r="H57" s="64"/>
      <c r="I57" s="64"/>
      <c r="K57" s="27"/>
      <c r="L57" s="27"/>
      <c r="M57" s="27"/>
      <c r="N57" s="27"/>
      <c r="O57" s="43"/>
    </row>
    <row r="58" spans="1:15" x14ac:dyDescent="0.35">
      <c r="A58" s="24"/>
      <c r="B58" s="18" t="s">
        <v>190</v>
      </c>
      <c r="E58" s="64"/>
      <c r="F58" s="64"/>
      <c r="G58" s="64"/>
      <c r="H58" s="64"/>
      <c r="I58" s="64"/>
      <c r="K58" s="25">
        <v>0</v>
      </c>
      <c r="L58" s="27"/>
      <c r="M58" s="25">
        <v>0</v>
      </c>
      <c r="N58" s="27"/>
      <c r="O58" s="43"/>
    </row>
    <row r="59" spans="1:15" ht="5.15" customHeight="1" x14ac:dyDescent="0.35">
      <c r="A59" s="24"/>
      <c r="E59" s="64"/>
      <c r="F59" s="64"/>
      <c r="G59" s="64"/>
      <c r="H59" s="64"/>
      <c r="I59" s="64"/>
      <c r="K59" s="27"/>
      <c r="L59" s="27"/>
      <c r="M59" s="27"/>
      <c r="N59" s="27"/>
      <c r="O59" s="43"/>
    </row>
    <row r="60" spans="1:15" x14ac:dyDescent="0.35">
      <c r="A60" s="24"/>
      <c r="B60" s="18" t="s">
        <v>191</v>
      </c>
      <c r="E60" s="64"/>
      <c r="F60" s="64"/>
      <c r="G60" s="64"/>
      <c r="H60" s="64"/>
      <c r="I60" s="64"/>
      <c r="K60" s="25">
        <v>0</v>
      </c>
      <c r="L60" s="27"/>
      <c r="M60" s="25">
        <v>0</v>
      </c>
      <c r="N60" s="27"/>
      <c r="O60" s="43"/>
    </row>
    <row r="61" spans="1:15" ht="15" thickBot="1" x14ac:dyDescent="0.4">
      <c r="A61" s="36"/>
      <c r="B61" s="37"/>
      <c r="C61" s="37"/>
      <c r="D61" s="37"/>
      <c r="E61" s="38"/>
      <c r="F61" s="38"/>
      <c r="G61" s="38"/>
      <c r="H61" s="38"/>
      <c r="I61" s="38"/>
      <c r="J61" s="37"/>
      <c r="K61" s="44"/>
      <c r="L61" s="44"/>
      <c r="M61" s="44"/>
      <c r="N61" s="44"/>
      <c r="O61" s="39">
        <f>SUM(M56:M61)</f>
        <v>0</v>
      </c>
    </row>
    <row r="62" spans="1:15" ht="15.5" x14ac:dyDescent="0.35">
      <c r="A62" s="19" t="s">
        <v>192</v>
      </c>
      <c r="B62" s="45"/>
      <c r="C62" s="45"/>
      <c r="D62" s="45"/>
      <c r="E62" s="21"/>
      <c r="F62" s="21"/>
      <c r="G62" s="21"/>
      <c r="H62" s="21"/>
      <c r="I62" s="21"/>
      <c r="J62" s="20"/>
      <c r="K62" s="41"/>
      <c r="L62" s="41"/>
      <c r="M62" s="41"/>
      <c r="N62" s="41"/>
      <c r="O62" s="46"/>
    </row>
    <row r="63" spans="1:15" ht="5.15" customHeight="1" x14ac:dyDescent="0.35">
      <c r="A63" s="24"/>
      <c r="E63" s="64"/>
      <c r="F63" s="64"/>
      <c r="G63" s="64"/>
      <c r="H63" s="64"/>
      <c r="I63" s="64"/>
      <c r="K63" s="27"/>
      <c r="L63" s="27"/>
      <c r="M63" s="27"/>
      <c r="N63" s="27"/>
      <c r="O63" s="47"/>
    </row>
    <row r="64" spans="1:15" x14ac:dyDescent="0.35">
      <c r="A64" s="24"/>
      <c r="B64" s="18" t="s">
        <v>193</v>
      </c>
      <c r="E64" s="64"/>
      <c r="F64" s="64"/>
      <c r="G64" s="64"/>
      <c r="H64" s="64"/>
      <c r="I64" s="64"/>
      <c r="K64" s="25">
        <v>10000</v>
      </c>
      <c r="L64" s="27"/>
      <c r="M64" s="25">
        <v>10000</v>
      </c>
      <c r="N64" s="27"/>
      <c r="O64" s="47"/>
    </row>
    <row r="65" spans="1:15" ht="5.15" customHeight="1" x14ac:dyDescent="0.35">
      <c r="A65" s="24"/>
      <c r="E65" s="64"/>
      <c r="F65" s="64"/>
      <c r="G65" s="64"/>
      <c r="H65" s="64"/>
      <c r="I65" s="64"/>
      <c r="K65" s="25"/>
      <c r="L65" s="27"/>
      <c r="M65" s="25"/>
      <c r="N65" s="27"/>
      <c r="O65" s="47"/>
    </row>
    <row r="66" spans="1:15" x14ac:dyDescent="0.35">
      <c r="A66" s="24"/>
      <c r="B66" s="18" t="s">
        <v>194</v>
      </c>
      <c r="E66" s="64"/>
      <c r="F66" s="64"/>
      <c r="G66" s="64"/>
      <c r="H66" s="64"/>
      <c r="I66" s="64" t="s">
        <v>195</v>
      </c>
      <c r="K66" s="25"/>
      <c r="L66" s="27"/>
      <c r="M66" s="25">
        <f>75000/3</f>
        <v>25000</v>
      </c>
      <c r="N66" s="27"/>
      <c r="O66" s="47"/>
    </row>
    <row r="67" spans="1:15" ht="5.15" customHeight="1" x14ac:dyDescent="0.35">
      <c r="A67" s="24"/>
      <c r="E67" s="64"/>
      <c r="F67" s="64"/>
      <c r="G67" s="64"/>
      <c r="H67" s="64"/>
      <c r="I67" s="64"/>
      <c r="K67" s="27"/>
      <c r="L67" s="27"/>
      <c r="M67" s="27"/>
      <c r="N67" s="27"/>
      <c r="O67" s="47"/>
    </row>
    <row r="68" spans="1:15" x14ac:dyDescent="0.35">
      <c r="A68" s="24"/>
      <c r="B68" s="18" t="s">
        <v>196</v>
      </c>
      <c r="E68" s="64"/>
      <c r="F68" s="64"/>
      <c r="G68" s="64"/>
      <c r="H68" s="64"/>
      <c r="I68" s="64"/>
      <c r="K68" s="25">
        <v>35000</v>
      </c>
      <c r="L68" s="27"/>
      <c r="M68" s="25">
        <v>35000</v>
      </c>
      <c r="N68" s="27"/>
      <c r="O68" s="47"/>
    </row>
    <row r="69" spans="1:15" ht="15" thickBot="1" x14ac:dyDescent="0.4">
      <c r="A69" s="36"/>
      <c r="B69" s="37"/>
      <c r="C69" s="37"/>
      <c r="D69" s="37"/>
      <c r="E69" s="38"/>
      <c r="F69" s="38"/>
      <c r="G69" s="38"/>
      <c r="H69" s="38"/>
      <c r="I69" s="38"/>
      <c r="J69" s="37"/>
      <c r="K69" s="44"/>
      <c r="L69" s="44"/>
      <c r="M69" s="44"/>
      <c r="N69" s="44"/>
      <c r="O69" s="39">
        <f>SUM(M64:M68)</f>
        <v>70000</v>
      </c>
    </row>
    <row r="70" spans="1:15" ht="33.65" customHeight="1" thickBot="1" x14ac:dyDescent="0.4">
      <c r="K70" s="27"/>
      <c r="L70" s="27"/>
      <c r="M70" s="265" t="s">
        <v>197</v>
      </c>
      <c r="N70" s="266"/>
      <c r="O70" s="53">
        <f>SUM(O15:O69)</f>
        <v>1169250</v>
      </c>
    </row>
    <row r="71" spans="1:15" ht="15" thickBot="1" x14ac:dyDescent="0.4">
      <c r="K71" s="27"/>
      <c r="L71" s="27"/>
      <c r="M71" s="27"/>
      <c r="N71" s="27"/>
      <c r="O71" s="27"/>
    </row>
    <row r="72" spans="1:15" ht="20.149999999999999" customHeight="1" thickBot="1" x14ac:dyDescent="0.4">
      <c r="K72" s="27"/>
      <c r="L72" s="27"/>
      <c r="M72" s="28" t="s">
        <v>198</v>
      </c>
      <c r="N72" s="29"/>
      <c r="O72" s="53">
        <f>O70+O11</f>
        <v>1819250</v>
      </c>
    </row>
    <row r="73" spans="1:15" x14ac:dyDescent="0.35">
      <c r="O73" s="48"/>
    </row>
    <row r="74" spans="1:15" x14ac:dyDescent="0.35">
      <c r="O74" s="48"/>
    </row>
    <row r="75" spans="1:15" x14ac:dyDescent="0.35">
      <c r="O75" s="48"/>
    </row>
    <row r="76" spans="1:15" x14ac:dyDescent="0.35">
      <c r="O76" s="48"/>
    </row>
    <row r="77" spans="1:15" x14ac:dyDescent="0.35">
      <c r="M77" s="25"/>
      <c r="O77" s="25"/>
    </row>
    <row r="78" spans="1:15" x14ac:dyDescent="0.35">
      <c r="M78" s="25"/>
    </row>
    <row r="79" spans="1:15" x14ac:dyDescent="0.35">
      <c r="M79" s="25"/>
      <c r="O79" s="25"/>
    </row>
  </sheetData>
  <mergeCells count="11">
    <mergeCell ref="A1:O1"/>
    <mergeCell ref="A6:O6"/>
    <mergeCell ref="A12:O12"/>
    <mergeCell ref="M70:N70"/>
    <mergeCell ref="M11:N11"/>
    <mergeCell ref="F2:H2"/>
    <mergeCell ref="F3:H3"/>
    <mergeCell ref="F4:H4"/>
    <mergeCell ref="I2:N2"/>
    <mergeCell ref="I3:M3"/>
    <mergeCell ref="I4:M4"/>
  </mergeCells>
  <pageMargins left="0.7" right="0.7" top="0.75" bottom="0.75" header="0.3" footer="0.3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F6E19ED93952469782AA41037E2523" ma:contentTypeVersion="15" ma:contentTypeDescription="Create a new document." ma:contentTypeScope="" ma:versionID="570babc6a2e2ac3d280ffeb5c7ecc576">
  <xsd:schema xmlns:xsd="http://www.w3.org/2001/XMLSchema" xmlns:xs="http://www.w3.org/2001/XMLSchema" xmlns:p="http://schemas.microsoft.com/office/2006/metadata/properties" xmlns:ns2="96df3b69-64a0-46ae-beaa-e8a5416103a6" xmlns:ns3="28ebc0b9-722f-48c7-9cb6-7ace6fc208bf" targetNamespace="http://schemas.microsoft.com/office/2006/metadata/properties" ma:root="true" ma:fieldsID="4b494bcd9c293c0362b810e733e27275" ns2:_="" ns3:_="">
    <xsd:import namespace="96df3b69-64a0-46ae-beaa-e8a5416103a6"/>
    <xsd:import namespace="28ebc0b9-722f-48c7-9cb6-7ace6fc208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3b69-64a0-46ae-beaa-e8a5416103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2108cea-91d5-4534-8a68-130948706cf0}" ma:internalName="TaxCatchAll" ma:showField="CatchAllData" ma:web="96df3b69-64a0-46ae-beaa-e8a541610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bc0b9-722f-48c7-9cb6-7ace6fc20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1ffe9b5-954c-4502-9ce3-32ce9c3163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bc0b9-722f-48c7-9cb6-7ace6fc208bf">
      <Terms xmlns="http://schemas.microsoft.com/office/infopath/2007/PartnerControls"/>
    </lcf76f155ced4ddcb4097134ff3c332f>
    <TaxCatchAll xmlns="96df3b69-64a0-46ae-beaa-e8a5416103a6" xsi:nil="true"/>
  </documentManagement>
</p:properties>
</file>

<file path=customXml/itemProps1.xml><?xml version="1.0" encoding="utf-8"?>
<ds:datastoreItem xmlns:ds="http://schemas.openxmlformats.org/officeDocument/2006/customXml" ds:itemID="{FB240616-6EFE-4164-9B7F-3C08F26CC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C426C2-624F-4336-9D1E-35E3716F3CDA}"/>
</file>

<file path=customXml/itemProps3.xml><?xml version="1.0" encoding="utf-8"?>
<ds:datastoreItem xmlns:ds="http://schemas.openxmlformats.org/officeDocument/2006/customXml" ds:itemID="{F82A9C84-CFDA-4C85-BB6E-930D2F2416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SCRRA Form DPM 15</vt:lpstr>
      <vt:lpstr>SCRRA Form DPM 16</vt:lpstr>
      <vt:lpstr>Backup Information</vt:lpstr>
      <vt:lpstr>'Backup Information'!Print_Area</vt:lpstr>
      <vt:lpstr>'SCRRA Form DPM 15'!Print_Area</vt:lpstr>
      <vt:lpstr>'SCRRA Form DPM 16'!Print_Area</vt:lpstr>
      <vt:lpstr>'SCRRA Form DPM 15'!Print_Titles</vt:lpstr>
      <vt:lpstr>'SCRRA Form DPM 16'!Print_Titles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Patel, Naresh</dc:creator>
  <cp:keywords/>
  <dc:description/>
  <cp:lastModifiedBy>Stephen Ng</cp:lastModifiedBy>
  <cp:revision/>
  <cp:lastPrinted>2026-06-06T15:01:14Z</cp:lastPrinted>
  <dcterms:created xsi:type="dcterms:W3CDTF">2014-12-29T14:23:53Z</dcterms:created>
  <dcterms:modified xsi:type="dcterms:W3CDTF">2026-06-06T15:09:46Z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0x01010037F6E19ED93952469782AA41037E2523</vt:lpwstr>
  </property>
</Properties>
</file>